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dan/Desktop/Horizons Healthcare/"/>
    </mc:Choice>
  </mc:AlternateContent>
  <xr:revisionPtr revIDLastSave="0" documentId="13_ncr:1_{151824B3-651B-7D48-A41D-C98CA2D446E3}" xr6:coauthVersionLast="47" xr6:coauthVersionMax="47" xr10:uidLastSave="{00000000-0000-0000-0000-000000000000}"/>
  <bookViews>
    <workbookView xWindow="460" yWindow="2180" windowWidth="28340" windowHeight="14920" xr2:uid="{5981E027-006E-B04B-9E5A-2BB49050B76B}"/>
  </bookViews>
  <sheets>
    <sheet name="Dash" sheetId="21" r:id="rId1"/>
    <sheet name="Recruiter 1" sheetId="9" r:id="rId2"/>
    <sheet name="Recruiter 2" sheetId="20" r:id="rId3"/>
    <sheet name="Recruiter 3" sheetId="19" r:id="rId4"/>
    <sheet name="Recruiter 4" sheetId="18" r:id="rId5"/>
    <sheet name="Recruiter 5" sheetId="16" r:id="rId6"/>
    <sheet name="Recruiter 6" sheetId="17" r:id="rId7"/>
    <sheet name="Recruiter 7" sheetId="14" r:id="rId8"/>
    <sheet name="Recruiter 8" sheetId="15" r:id="rId9"/>
    <sheet name="Metrics" sheetId="22" r:id="rId10"/>
  </sheets>
  <definedNames>
    <definedName name="metrics">Table14[]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21" l="1" a="1"/>
  <c r="K15" i="21" s="1"/>
  <c r="I15" i="21" a="1"/>
  <c r="I15" i="21"/>
  <c r="G15" i="21" a="1"/>
  <c r="G15" i="21" s="1"/>
  <c r="E15" i="21" a="1"/>
  <c r="E15" i="21" s="1"/>
  <c r="D11" i="21"/>
  <c r="I1" i="21" a="1"/>
  <c r="I1" i="21" s="1"/>
  <c r="I2" i="22"/>
  <c r="H2" i="22"/>
  <c r="F2" i="22"/>
  <c r="I8" i="21" a="1"/>
  <c r="I8" i="21" s="1"/>
  <c r="I4" i="21" a="1"/>
  <c r="I4" i="21" s="1"/>
  <c r="E2" i="22"/>
  <c r="D2" i="22"/>
  <c r="B2" i="22"/>
  <c r="N2" i="15"/>
  <c r="N2" i="14"/>
  <c r="N2" i="17"/>
  <c r="M2" i="17"/>
  <c r="L2" i="17"/>
  <c r="N2" i="16"/>
  <c r="N2" i="18"/>
  <c r="N2" i="19"/>
  <c r="N2" i="20"/>
  <c r="N2" i="9"/>
  <c r="C2" i="22"/>
  <c r="G2" i="22" s="1"/>
  <c r="A2" i="22"/>
  <c r="H4" i="20"/>
  <c r="G4" i="20"/>
  <c r="J4" i="20" s="1"/>
  <c r="F4" i="20"/>
  <c r="J3" i="20"/>
  <c r="I3" i="20"/>
  <c r="H3" i="20"/>
  <c r="G3" i="20"/>
  <c r="F3" i="20"/>
  <c r="H2" i="20"/>
  <c r="G2" i="20"/>
  <c r="J2" i="20" s="1"/>
  <c r="F2" i="20"/>
  <c r="H4" i="19"/>
  <c r="G4" i="19"/>
  <c r="J4" i="19" s="1"/>
  <c r="F4" i="19"/>
  <c r="I3" i="19"/>
  <c r="H3" i="19"/>
  <c r="G3" i="19"/>
  <c r="J3" i="19" s="1"/>
  <c r="F3" i="19"/>
  <c r="H2" i="19"/>
  <c r="G2" i="19"/>
  <c r="J2" i="19" s="1"/>
  <c r="F2" i="19"/>
  <c r="H4" i="18"/>
  <c r="G4" i="18"/>
  <c r="J4" i="18" s="1"/>
  <c r="F4" i="18"/>
  <c r="J3" i="18"/>
  <c r="I3" i="18"/>
  <c r="H3" i="18"/>
  <c r="G3" i="18"/>
  <c r="F3" i="18"/>
  <c r="H2" i="18"/>
  <c r="G2" i="18"/>
  <c r="J2" i="18" s="1"/>
  <c r="F2" i="18"/>
  <c r="H4" i="17"/>
  <c r="G4" i="17"/>
  <c r="J4" i="17" s="1"/>
  <c r="F4" i="17"/>
  <c r="I3" i="17"/>
  <c r="H3" i="17"/>
  <c r="G3" i="17"/>
  <c r="J3" i="17" s="1"/>
  <c r="F3" i="17"/>
  <c r="H2" i="17"/>
  <c r="G2" i="17"/>
  <c r="J2" i="17" s="1"/>
  <c r="F2" i="17"/>
  <c r="H4" i="16"/>
  <c r="G4" i="16"/>
  <c r="J4" i="16" s="1"/>
  <c r="F4" i="16"/>
  <c r="J3" i="16"/>
  <c r="I3" i="16"/>
  <c r="H3" i="16"/>
  <c r="G3" i="16"/>
  <c r="F3" i="16"/>
  <c r="H2" i="16"/>
  <c r="G2" i="16"/>
  <c r="J2" i="16" s="1"/>
  <c r="F2" i="16"/>
  <c r="H4" i="15"/>
  <c r="G4" i="15"/>
  <c r="J4" i="15" s="1"/>
  <c r="F4" i="15"/>
  <c r="J3" i="15"/>
  <c r="I3" i="15"/>
  <c r="H3" i="15"/>
  <c r="G3" i="15"/>
  <c r="F3" i="15"/>
  <c r="H2" i="15"/>
  <c r="G2" i="15"/>
  <c r="J2" i="15" s="1"/>
  <c r="F2" i="15"/>
  <c r="H4" i="14"/>
  <c r="G4" i="14"/>
  <c r="J4" i="14" s="1"/>
  <c r="F4" i="14"/>
  <c r="J3" i="14"/>
  <c r="I3" i="14"/>
  <c r="H3" i="14"/>
  <c r="G3" i="14"/>
  <c r="F3" i="14"/>
  <c r="H2" i="14"/>
  <c r="G2" i="14"/>
  <c r="J2" i="14" s="1"/>
  <c r="F2" i="14"/>
  <c r="F4" i="9"/>
  <c r="G4" i="9"/>
  <c r="J4" i="9" s="1"/>
  <c r="H4" i="9"/>
  <c r="I4" i="9"/>
  <c r="F3" i="9"/>
  <c r="G3" i="9"/>
  <c r="J3" i="9" s="1"/>
  <c r="H3" i="9"/>
  <c r="J2" i="9"/>
  <c r="I2" i="9"/>
  <c r="H2" i="9"/>
  <c r="G2" i="9"/>
  <c r="F2" i="9"/>
  <c r="I2" i="20" l="1"/>
  <c r="L2" i="20" s="1"/>
  <c r="M2" i="20" s="1"/>
  <c r="I4" i="20"/>
  <c r="I2" i="19"/>
  <c r="L2" i="19" s="1"/>
  <c r="M2" i="19" s="1"/>
  <c r="I4" i="19"/>
  <c r="I2" i="18"/>
  <c r="L2" i="18" s="1"/>
  <c r="M2" i="18" s="1"/>
  <c r="I4" i="18"/>
  <c r="I4" i="17"/>
  <c r="I2" i="17"/>
  <c r="I2" i="16"/>
  <c r="L2" i="16" s="1"/>
  <c r="M2" i="16" s="1"/>
  <c r="I4" i="16"/>
  <c r="I2" i="15"/>
  <c r="I4" i="15"/>
  <c r="I4" i="14"/>
  <c r="I2" i="14"/>
  <c r="L2" i="14" s="1"/>
  <c r="M2" i="14" s="1"/>
  <c r="L2" i="9"/>
  <c r="M2" i="9" s="1"/>
  <c r="I3" i="9"/>
  <c r="L2" i="15" l="1"/>
  <c r="M2" i="15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<sst xmlns="http://schemas.openxmlformats.org/spreadsheetml/2006/main" count="165" uniqueCount="45">
  <si>
    <t>Employee Wage</t>
  </si>
  <si>
    <t>AR</t>
  </si>
  <si>
    <t>Net profit</t>
  </si>
  <si>
    <t>SR Commission</t>
  </si>
  <si>
    <t>Employee</t>
  </si>
  <si>
    <t>Dan</t>
  </si>
  <si>
    <t>Jessica</t>
  </si>
  <si>
    <t>Tracy</t>
  </si>
  <si>
    <t>Pay Date</t>
  </si>
  <si>
    <t>TOTAL Commission</t>
  </si>
  <si>
    <t>Date of Service</t>
  </si>
  <si>
    <t>Company Profit</t>
  </si>
  <si>
    <t>JR Commission</t>
  </si>
  <si>
    <t>Gross Revenue</t>
  </si>
  <si>
    <t>Net Em Wage</t>
  </si>
  <si>
    <t>Total Revenue</t>
  </si>
  <si>
    <t>Finance Dashboard</t>
  </si>
  <si>
    <t>Total Commission paid</t>
  </si>
  <si>
    <t>Total Fees Charged</t>
  </si>
  <si>
    <t>Net Profit</t>
  </si>
  <si>
    <t>Total Wages Paid</t>
  </si>
  <si>
    <t>Total Profit</t>
  </si>
  <si>
    <t>Total revenue</t>
  </si>
  <si>
    <t>Total Commission Paid</t>
  </si>
  <si>
    <t>Commision/Revenue Ratio</t>
  </si>
  <si>
    <t>Fees/Revenue Ratio</t>
  </si>
  <si>
    <t>Wages/Revenue Ratio</t>
  </si>
  <si>
    <t>Profit/Revenue Ratio</t>
  </si>
  <si>
    <t>Hi Jessica,</t>
  </si>
  <si>
    <t>Today is</t>
  </si>
  <si>
    <t>Recruiter 1</t>
  </si>
  <si>
    <t>`</t>
  </si>
  <si>
    <t>Recruiter 2</t>
  </si>
  <si>
    <t>Recruiter 3</t>
  </si>
  <si>
    <t>Recruiter 4</t>
  </si>
  <si>
    <t>Recruiter 5</t>
  </si>
  <si>
    <t>Recruiter 6</t>
  </si>
  <si>
    <t>Recruiter 7</t>
  </si>
  <si>
    <t>Recruiter 8</t>
  </si>
  <si>
    <t>Back to Dashboard</t>
  </si>
  <si>
    <t>Percentages</t>
  </si>
  <si>
    <t>Wages Paid</t>
  </si>
  <si>
    <t>Fees Paid</t>
  </si>
  <si>
    <t>Commission Paid</t>
  </si>
  <si>
    <t>Profit before wages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</si>
</sst>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8" formatCode="[$-F800]dddd\,\ mmmm\ dd\,\ yyyy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9" tint="0.79998168889431442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theme="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F596D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4" fontId="0" fillId="0" borderId="0" xfId="0" applyNumberFormat="1"/>
    <xf numFmtId="0" fontId="2" fillId="2" borderId="0" xfId="0" applyFont="1" applyFill="1" applyBorder="1"/>
    <xf numFmtId="0" fontId="3" fillId="3" borderId="0" xfId="0" applyFont="1" applyFill="1"/>
    <xf numFmtId="0" fontId="2" fillId="3" borderId="0" xfId="0" applyFont="1" applyFill="1"/>
    <xf numFmtId="0" fontId="2" fillId="4" borderId="3" xfId="0" applyFont="1" applyFill="1" applyBorder="1"/>
    <xf numFmtId="0" fontId="0" fillId="5" borderId="0" xfId="0" applyFill="1"/>
    <xf numFmtId="0" fontId="0" fillId="6" borderId="0" xfId="0" applyFill="1"/>
    <xf numFmtId="0" fontId="8" fillId="5" borderId="0" xfId="0" applyFont="1" applyFill="1" applyAlignment="1">
      <alignment horizontal="center" vertical="center"/>
    </xf>
    <xf numFmtId="44" fontId="6" fillId="7" borderId="0" xfId="1" applyFont="1" applyFill="1" applyAlignment="1">
      <alignment horizontal="center" vertical="center"/>
    </xf>
    <xf numFmtId="9" fontId="0" fillId="0" borderId="0" xfId="2" applyFont="1"/>
    <xf numFmtId="0" fontId="0" fillId="6" borderId="0" xfId="0" applyFill="1" applyBorder="1"/>
    <xf numFmtId="0" fontId="8" fillId="5" borderId="0" xfId="0" applyFont="1" applyFill="1" applyBorder="1" applyAlignment="1">
      <alignment horizontal="center" vertical="center"/>
    </xf>
    <xf numFmtId="44" fontId="6" fillId="7" borderId="0" xfId="1" applyFont="1" applyFill="1" applyBorder="1" applyAlignment="1">
      <alignment horizontal="center" vertical="center"/>
    </xf>
    <xf numFmtId="0" fontId="0" fillId="5" borderId="0" xfId="0" applyFill="1" applyBorder="1"/>
    <xf numFmtId="0" fontId="7" fillId="5" borderId="0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/>
    </xf>
    <xf numFmtId="168" fontId="7" fillId="5" borderId="0" xfId="0" applyNumberFormat="1" applyFont="1" applyFill="1" applyBorder="1" applyAlignment="1">
      <alignment horizontal="center" vertical="center"/>
    </xf>
    <xf numFmtId="44" fontId="6" fillId="8" borderId="0" xfId="1" applyFont="1" applyFill="1" applyBorder="1" applyAlignment="1">
      <alignment horizontal="center" vertical="center"/>
    </xf>
    <xf numFmtId="0" fontId="10" fillId="6" borderId="0" xfId="0" applyFont="1" applyFill="1"/>
    <xf numFmtId="0" fontId="10" fillId="6" borderId="0" xfId="0" applyFont="1" applyFill="1" applyBorder="1"/>
    <xf numFmtId="0" fontId="9" fillId="6" borderId="0" xfId="0" applyFont="1" applyFill="1" applyAlignment="1">
      <alignment horizontal="center" vertical="center"/>
    </xf>
    <xf numFmtId="0" fontId="10" fillId="5" borderId="0" xfId="0" applyFont="1" applyFill="1"/>
    <xf numFmtId="0" fontId="7" fillId="5" borderId="0" xfId="0" applyNumberFormat="1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12" fillId="3" borderId="4" xfId="3" applyFont="1" applyFill="1" applyBorder="1" applyAlignment="1">
      <alignment horizontal="center" vertical="center"/>
    </xf>
    <xf numFmtId="0" fontId="12" fillId="3" borderId="5" xfId="3" applyFont="1" applyFill="1" applyBorder="1" applyAlignment="1">
      <alignment horizontal="center" vertical="center"/>
    </xf>
    <xf numFmtId="0" fontId="12" fillId="3" borderId="10" xfId="3" applyFont="1" applyFill="1" applyBorder="1" applyAlignment="1">
      <alignment horizontal="center" vertical="center"/>
    </xf>
    <xf numFmtId="0" fontId="12" fillId="3" borderId="13" xfId="3" applyFont="1" applyFill="1" applyBorder="1" applyAlignment="1">
      <alignment horizontal="center" vertical="center"/>
    </xf>
    <xf numFmtId="0" fontId="12" fillId="3" borderId="6" xfId="3" applyFont="1" applyFill="1" applyBorder="1" applyAlignment="1">
      <alignment horizontal="center" vertical="center"/>
    </xf>
    <xf numFmtId="0" fontId="12" fillId="3" borderId="7" xfId="3" applyFont="1" applyFill="1" applyBorder="1" applyAlignment="1">
      <alignment horizontal="center" vertical="center"/>
    </xf>
    <xf numFmtId="0" fontId="12" fillId="3" borderId="11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center" vertical="center"/>
    </xf>
    <xf numFmtId="0" fontId="12" fillId="3" borderId="8" xfId="3" applyFont="1" applyFill="1" applyBorder="1" applyAlignment="1">
      <alignment horizontal="center" vertical="center"/>
    </xf>
    <xf numFmtId="0" fontId="12" fillId="3" borderId="9" xfId="3" applyFont="1" applyFill="1" applyBorder="1" applyAlignment="1">
      <alignment horizontal="center" vertical="center"/>
    </xf>
    <xf numFmtId="0" fontId="12" fillId="3" borderId="12" xfId="3" applyFont="1" applyFill="1" applyBorder="1" applyAlignment="1">
      <alignment horizontal="center" vertical="center"/>
    </xf>
    <xf numFmtId="0" fontId="12" fillId="3" borderId="14" xfId="3" applyFont="1" applyFill="1" applyBorder="1" applyAlignment="1">
      <alignment horizontal="center" vertical="center"/>
    </xf>
    <xf numFmtId="0" fontId="13" fillId="9" borderId="0" xfId="3" applyFont="1" applyFill="1" applyAlignment="1">
      <alignment horizontal="center" vertical="center"/>
    </xf>
    <xf numFmtId="0" fontId="4" fillId="5" borderId="0" xfId="0" applyFont="1" applyFill="1" applyBorder="1" applyAlignment="1">
      <alignment horizontal="center"/>
    </xf>
    <xf numFmtId="9" fontId="4" fillId="5" borderId="0" xfId="0" applyNumberFormat="1" applyFont="1" applyFill="1" applyBorder="1" applyAlignment="1">
      <alignment horizontal="center" vertical="center"/>
    </xf>
    <xf numFmtId="9" fontId="5" fillId="5" borderId="0" xfId="0" applyNumberFormat="1" applyFont="1" applyFill="1" applyBorder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24">
    <dxf>
      <numFmt numFmtId="19" formatCode="m/d/yy"/>
    </dxf>
    <dxf>
      <numFmt numFmtId="19" formatCode="m/d/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numFmt numFmtId="19" formatCode="m/d/yy"/>
    </dxf>
    <dxf>
      <numFmt numFmtId="19" formatCode="m/d/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numFmt numFmtId="19" formatCode="m/d/yy"/>
    </dxf>
    <dxf>
      <numFmt numFmtId="19" formatCode="m/d/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numFmt numFmtId="19" formatCode="m/d/yy"/>
    </dxf>
    <dxf>
      <numFmt numFmtId="19" formatCode="m/d/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numFmt numFmtId="19" formatCode="m/d/yy"/>
    </dxf>
    <dxf>
      <numFmt numFmtId="19" formatCode="m/d/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numFmt numFmtId="19" formatCode="m/d/yy"/>
    </dxf>
    <dxf>
      <numFmt numFmtId="19" formatCode="m/d/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numFmt numFmtId="19" formatCode="m/d/yy"/>
    </dxf>
    <dxf>
      <numFmt numFmtId="19" formatCode="m/d/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numFmt numFmtId="19" formatCode="m/d/yy"/>
    </dxf>
    <dxf>
      <numFmt numFmtId="19" formatCode="m/d/yy"/>
    </dxf>
  </dxfs>
  <tableStyles count="0" defaultTableStyle="TableStyleMedium2" defaultPivotStyle="PivotStyleLight16"/>
  <colors>
    <mruColors>
      <color rgb="FFEF59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393700</xdr:colOff>
      <xdr:row>0</xdr:row>
      <xdr:rowOff>165100</xdr:rowOff>
    </xdr:from>
    <xdr:to>
      <xdr:col>2</xdr:col>
      <xdr:colOff>1511300</xdr:colOff>
      <xdr:row>7</xdr:row>
      <xdr:rowOff>58217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055431-61F0-4347-8733-38FCDE154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700" y="165100"/>
          <a:ext cx="2108200" cy="13155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431800</xdr:colOff>
      <xdr:row>2</xdr:row>
      <xdr:rowOff>63500</xdr:rowOff>
    </xdr:from>
    <xdr:to>
      <xdr:col>13</xdr:col>
      <xdr:colOff>685800</xdr:colOff>
      <xdr:row>3</xdr:row>
      <xdr:rowOff>127000</xdr:rowOff>
    </xdr:to>
    <xdr:pic>
      <xdr:nvPicPr>
        <xdr:cNvPr id="2" name="Graphic 1" descr="Back with solid fill">
          <a:extLst>
            <a:ext uri="{FF2B5EF4-FFF2-40B4-BE49-F238E27FC236}">
              <a16:creationId xmlns:a16="http://schemas.microsoft.com/office/drawing/2014/main" id="{17FBE6C8-2CA6-D24B-B3E6-682E0F0AD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08200" y="63500"/>
          <a:ext cx="254000" cy="266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431800</xdr:colOff>
      <xdr:row>2</xdr:row>
      <xdr:rowOff>63500</xdr:rowOff>
    </xdr:from>
    <xdr:to>
      <xdr:col>13</xdr:col>
      <xdr:colOff>685800</xdr:colOff>
      <xdr:row>3</xdr:row>
      <xdr:rowOff>127000</xdr:rowOff>
    </xdr:to>
    <xdr:pic>
      <xdr:nvPicPr>
        <xdr:cNvPr id="2" name="Graphic 1" descr="Back with solid fill">
          <a:extLst>
            <a:ext uri="{FF2B5EF4-FFF2-40B4-BE49-F238E27FC236}">
              <a16:creationId xmlns:a16="http://schemas.microsoft.com/office/drawing/2014/main" id="{682B5EA7-881F-B64B-B490-536D8E1B3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550900" y="469900"/>
          <a:ext cx="254000" cy="266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431800</xdr:colOff>
      <xdr:row>2</xdr:row>
      <xdr:rowOff>63500</xdr:rowOff>
    </xdr:from>
    <xdr:to>
      <xdr:col>13</xdr:col>
      <xdr:colOff>685800</xdr:colOff>
      <xdr:row>3</xdr:row>
      <xdr:rowOff>127000</xdr:rowOff>
    </xdr:to>
    <xdr:pic>
      <xdr:nvPicPr>
        <xdr:cNvPr id="2" name="Graphic 1" descr="Back with solid fill">
          <a:extLst>
            <a:ext uri="{FF2B5EF4-FFF2-40B4-BE49-F238E27FC236}">
              <a16:creationId xmlns:a16="http://schemas.microsoft.com/office/drawing/2014/main" id="{0D7691AB-B43D-5549-8845-9EF208BED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550900" y="469900"/>
          <a:ext cx="254000" cy="266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431800</xdr:colOff>
      <xdr:row>2</xdr:row>
      <xdr:rowOff>63500</xdr:rowOff>
    </xdr:from>
    <xdr:to>
      <xdr:col>13</xdr:col>
      <xdr:colOff>685800</xdr:colOff>
      <xdr:row>3</xdr:row>
      <xdr:rowOff>127000</xdr:rowOff>
    </xdr:to>
    <xdr:pic>
      <xdr:nvPicPr>
        <xdr:cNvPr id="2" name="Graphic 1" descr="Back with solid fill">
          <a:extLst>
            <a:ext uri="{FF2B5EF4-FFF2-40B4-BE49-F238E27FC236}">
              <a16:creationId xmlns:a16="http://schemas.microsoft.com/office/drawing/2014/main" id="{5572FB31-EBFE-D540-99EF-BC6AE31BF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550900" y="469900"/>
          <a:ext cx="254000" cy="2667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431800</xdr:colOff>
      <xdr:row>2</xdr:row>
      <xdr:rowOff>63500</xdr:rowOff>
    </xdr:from>
    <xdr:to>
      <xdr:col>13</xdr:col>
      <xdr:colOff>685800</xdr:colOff>
      <xdr:row>3</xdr:row>
      <xdr:rowOff>127000</xdr:rowOff>
    </xdr:to>
    <xdr:pic>
      <xdr:nvPicPr>
        <xdr:cNvPr id="2" name="Graphic 1" descr="Back with solid fill">
          <a:extLst>
            <a:ext uri="{FF2B5EF4-FFF2-40B4-BE49-F238E27FC236}">
              <a16:creationId xmlns:a16="http://schemas.microsoft.com/office/drawing/2014/main" id="{CCB81454-5CBC-464C-9B87-62D3B0F64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550900" y="469900"/>
          <a:ext cx="254000" cy="266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431800</xdr:colOff>
      <xdr:row>2</xdr:row>
      <xdr:rowOff>63500</xdr:rowOff>
    </xdr:from>
    <xdr:to>
      <xdr:col>13</xdr:col>
      <xdr:colOff>685800</xdr:colOff>
      <xdr:row>3</xdr:row>
      <xdr:rowOff>127000</xdr:rowOff>
    </xdr:to>
    <xdr:pic>
      <xdr:nvPicPr>
        <xdr:cNvPr id="2" name="Graphic 1" descr="Back with solid fill">
          <a:extLst>
            <a:ext uri="{FF2B5EF4-FFF2-40B4-BE49-F238E27FC236}">
              <a16:creationId xmlns:a16="http://schemas.microsoft.com/office/drawing/2014/main" id="{994BF740-13A3-104A-B9B5-8048C94E4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550900" y="469900"/>
          <a:ext cx="254000" cy="266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431800</xdr:colOff>
      <xdr:row>2</xdr:row>
      <xdr:rowOff>63500</xdr:rowOff>
    </xdr:from>
    <xdr:to>
      <xdr:col>13</xdr:col>
      <xdr:colOff>685800</xdr:colOff>
      <xdr:row>3</xdr:row>
      <xdr:rowOff>127000</xdr:rowOff>
    </xdr:to>
    <xdr:pic>
      <xdr:nvPicPr>
        <xdr:cNvPr id="2" name="Graphic 1" descr="Back with solid fill">
          <a:extLst>
            <a:ext uri="{FF2B5EF4-FFF2-40B4-BE49-F238E27FC236}">
              <a16:creationId xmlns:a16="http://schemas.microsoft.com/office/drawing/2014/main" id="{89359E9E-6B20-CC44-B163-B10CDE1B8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550900" y="469900"/>
          <a:ext cx="254000" cy="2667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431800</xdr:colOff>
      <xdr:row>2</xdr:row>
      <xdr:rowOff>63500</xdr:rowOff>
    </xdr:from>
    <xdr:to>
      <xdr:col>13</xdr:col>
      <xdr:colOff>685800</xdr:colOff>
      <xdr:row>3</xdr:row>
      <xdr:rowOff>127000</xdr:rowOff>
    </xdr:to>
    <xdr:pic>
      <xdr:nvPicPr>
        <xdr:cNvPr id="2" name="Graphic 1" descr="Back with solid fill">
          <a:extLst>
            <a:ext uri="{FF2B5EF4-FFF2-40B4-BE49-F238E27FC236}">
              <a16:creationId xmlns:a16="http://schemas.microsoft.com/office/drawing/2014/main" id="{B774AB32-516D-4045-B395-726022016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550900" y="469900"/>
          <a:ext cx="254000" cy="266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A7D5944-4862-154F-8C00-CD702E5B14B0}" name="Table6" displayName="Table6" ref="A1:J4" totalsRowShown="0" headerRowDxfId="21">
  <autoFilter ref="A1:J4" xr:uid="{2A7D5944-4862-154F-8C00-CD702E5B14B0}"/>
  <tableColumns count="10">
    <tableColumn id="1" xr3:uid="{1DA6A724-6364-A945-9605-DB6E8208A094}" name="Employee"/>
    <tableColumn id="2" xr3:uid="{A28311F8-057D-214F-A412-21F85C1E6D61}" name="Date of Service" dataDxfId="23"/>
    <tableColumn id="3" xr3:uid="{32781459-9F44-A541-A915-792B0D408CD5}" name="Pay Date" dataDxfId="22"/>
    <tableColumn id="4" xr3:uid="{3C6D8229-F1CD-9E41-96DC-69A0211309D8}" name="Gross Revenue"/>
    <tableColumn id="5" xr3:uid="{8017DEC5-2C99-9E43-BDDB-7A5D9E8F2CC5}" name="Employee Wage"/>
    <tableColumn id="6" xr3:uid="{8384333E-08A5-6C48-AA6D-79F6F6D82EC8}" name="AR">
      <calculatedColumnFormula>D2-(D2*0.05)</calculatedColumnFormula>
    </tableColumn>
    <tableColumn id="7" xr3:uid="{56E23909-5B1B-8B4D-B7B8-45E7EF7D7519}" name="Net Em Wage">
      <calculatedColumnFormula>E2-(E2*0.22)</calculatedColumnFormula>
    </tableColumn>
    <tableColumn id="8" xr3:uid="{DC9649D3-2738-BB47-B655-033985B6E12E}" name="Net profit">
      <calculatedColumnFormula>D2-E2</calculatedColumnFormula>
    </tableColumn>
    <tableColumn id="9" xr3:uid="{132334AB-1E3B-4D4A-BAA0-22B67E1D4E77}" name="JR Commission">
      <calculatedColumnFormula>G2*0.3</calculatedColumnFormula>
    </tableColumn>
    <tableColumn id="10" xr3:uid="{1D3DBEB2-1698-1A4A-A026-C1C55E1C381C}" name="SR Commission">
      <calculatedColumnFormula>G2*0.2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A9E3287-7CE7-DA4B-8F7C-A28336D85AEF}" name="Table6810121314" displayName="Table6810121314" ref="A1:J4" totalsRowShown="0" headerRowDxfId="2">
  <autoFilter ref="A1:J4" xr:uid="{2A7D5944-4862-154F-8C00-CD702E5B14B0}"/>
  <tableColumns count="10">
    <tableColumn id="1" xr3:uid="{CD346049-D06D-F443-B318-32576BCBBAB4}" name="Employee"/>
    <tableColumn id="2" xr3:uid="{F31BBF3D-2ECC-3043-A20A-E6FA98C25AA0}" name="Date of Service" dataDxfId="1"/>
    <tableColumn id="3" xr3:uid="{58DC15AD-C697-D740-AEB3-D3DFB289333B}" name="Pay Date" dataDxfId="0"/>
    <tableColumn id="4" xr3:uid="{31D034CD-0768-314F-A4C3-A811333D6469}" name="Gross Revenue"/>
    <tableColumn id="5" xr3:uid="{4B929030-2982-2D4A-9DED-19CB96010B81}" name="Employee Wage"/>
    <tableColumn id="6" xr3:uid="{2D466C3F-135F-6C48-B17C-0519E03B3F2C}" name="AR">
      <calculatedColumnFormula>D2-(D2*0.05)</calculatedColumnFormula>
    </tableColumn>
    <tableColumn id="7" xr3:uid="{3B44B41A-7246-8F42-86F4-72DA5BD6C354}" name="Net Em Wage">
      <calculatedColumnFormula>E2-(E2*0.22)</calculatedColumnFormula>
    </tableColumn>
    <tableColumn id="8" xr3:uid="{414848BF-05A7-8648-818C-2696F5FF6371}" name="Net profit">
      <calculatedColumnFormula>D2-E2</calculatedColumnFormula>
    </tableColumn>
    <tableColumn id="9" xr3:uid="{D3F23E2F-7DD4-AD43-A197-42E26BA070D6}" name="JR Commission">
      <calculatedColumnFormula>G2*0.3</calculatedColumnFormula>
    </tableColumn>
    <tableColumn id="10" xr3:uid="{ABEB1900-537A-6044-8223-E87DE074F3AE}" name="SR Commission">
      <calculatedColumnFormula>G2*0.2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40775DF-653A-BC49-A6BB-0D17C64CA7C1}" name="Table68101213" displayName="Table68101213" ref="A1:J4" totalsRowShown="0" headerRowDxfId="5">
  <autoFilter ref="A1:J4" xr:uid="{2A7D5944-4862-154F-8C00-CD702E5B14B0}"/>
  <tableColumns count="10">
    <tableColumn id="1" xr3:uid="{23A5DD5C-E392-4848-AA75-B8E596387B9C}" name="Employee"/>
    <tableColumn id="2" xr3:uid="{3C6B8A51-11D0-A041-B065-7A9A0D806FA7}" name="Date of Service" dataDxfId="4"/>
    <tableColumn id="3" xr3:uid="{E02BCD71-29A6-CE46-9A74-595D670E94FF}" name="Pay Date" dataDxfId="3"/>
    <tableColumn id="4" xr3:uid="{1F0A5422-887F-3E43-8C22-AC73AB2A0B4D}" name="Gross Revenue"/>
    <tableColumn id="5" xr3:uid="{06BDD48D-8AEC-E248-A603-EB24D0D14A0F}" name="Employee Wage"/>
    <tableColumn id="6" xr3:uid="{96682B1C-9F7A-B141-943D-01FBA6A0F3DB}" name="AR">
      <calculatedColumnFormula>D2-(D2*0.05)</calculatedColumnFormula>
    </tableColumn>
    <tableColumn id="7" xr3:uid="{13FA2E3B-6167-1E4D-A631-F05307C046E4}" name="Net Em Wage">
      <calculatedColumnFormula>E2-(E2*0.22)</calculatedColumnFormula>
    </tableColumn>
    <tableColumn id="8" xr3:uid="{320701F0-41B4-8843-87E8-E700EDA73152}" name="Net profit">
      <calculatedColumnFormula>D2-E2</calculatedColumnFormula>
    </tableColumn>
    <tableColumn id="9" xr3:uid="{18CA801E-DB84-7641-B876-9F34CC9316B5}" name="JR Commission">
      <calculatedColumnFormula>G2*0.3</calculatedColumnFormula>
    </tableColumn>
    <tableColumn id="10" xr3:uid="{634FB216-B2A6-EE48-B73C-EBAC9BD07300}" name="SR Commission">
      <calculatedColumnFormula>G2*0.2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4337FA0-37C0-F649-8E20-A1F45DBDD6F9}" name="Table681012" displayName="Table681012" ref="A1:J4" totalsRowShown="0" headerRowDxfId="8">
  <autoFilter ref="A1:J4" xr:uid="{2A7D5944-4862-154F-8C00-CD702E5B14B0}"/>
  <tableColumns count="10">
    <tableColumn id="1" xr3:uid="{224F6286-CAC0-D04A-8EDC-939003EF1548}" name="Employee"/>
    <tableColumn id="2" xr3:uid="{1EB84E04-E853-5745-A279-517CC4F32CC1}" name="Date of Service" dataDxfId="7"/>
    <tableColumn id="3" xr3:uid="{70800F8D-9DE4-E445-BCC8-EFDE08DF5F04}" name="Pay Date" dataDxfId="6"/>
    <tableColumn id="4" xr3:uid="{CD9943C0-150C-D546-BC52-A5FE1CEA6035}" name="Gross Revenue"/>
    <tableColumn id="5" xr3:uid="{DEBFB30C-7550-254C-AED3-E0BC6143D32C}" name="Employee Wage"/>
    <tableColumn id="6" xr3:uid="{E4A3EEF7-6CFE-F84B-AF55-5FF011EBA23B}" name="AR">
      <calculatedColumnFormula>D2-(D2*0.05)</calculatedColumnFormula>
    </tableColumn>
    <tableColumn id="7" xr3:uid="{DE2B399D-E842-8241-A4DE-51C9FCFB8C7D}" name="Net Em Wage">
      <calculatedColumnFormula>E2-(E2*0.22)</calculatedColumnFormula>
    </tableColumn>
    <tableColumn id="8" xr3:uid="{7784924E-0974-004D-97C6-C2A6F1A1202C}" name="Net profit">
      <calculatedColumnFormula>D2-E2</calculatedColumnFormula>
    </tableColumn>
    <tableColumn id="9" xr3:uid="{9CB6A44A-97A4-8C4B-9F97-3CEBF534C9A4}" name="JR Commission">
      <calculatedColumnFormula>G2*0.3</calculatedColumnFormula>
    </tableColumn>
    <tableColumn id="10" xr3:uid="{52FAF1B1-3C2B-8742-A790-AFFC88C9E7E1}" name="SR Commission">
      <calculatedColumnFormula>G2*0.2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13E47FB-5C2B-8A40-8BA2-E08B8D6D8522}" name="Table6810" displayName="Table6810" ref="A1:J4" totalsRowShown="0" headerRowDxfId="14">
  <autoFilter ref="A1:J4" xr:uid="{2A7D5944-4862-154F-8C00-CD702E5B14B0}"/>
  <tableColumns count="10">
    <tableColumn id="1" xr3:uid="{35ED10DE-801E-834F-AD41-E18040DFDCB2}" name="Employee"/>
    <tableColumn id="2" xr3:uid="{852E905B-94F9-B540-B192-DB7DE8986C40}" name="Date of Service" dataDxfId="13"/>
    <tableColumn id="3" xr3:uid="{D80ADB8E-0E11-734E-8253-1D31E050B23D}" name="Pay Date" dataDxfId="12"/>
    <tableColumn id="4" xr3:uid="{8194ED97-7270-B545-BE9A-931FF15AC0A7}" name="Gross Revenue"/>
    <tableColumn id="5" xr3:uid="{28CF14C9-EC40-2C41-9B1A-B59C7DAABA9D}" name="Employee Wage"/>
    <tableColumn id="6" xr3:uid="{8D61B41A-9151-9B42-9A98-C0E5ED553F4E}" name="AR">
      <calculatedColumnFormula>D2-(D2*0.05)</calculatedColumnFormula>
    </tableColumn>
    <tableColumn id="7" xr3:uid="{B7D293D7-3694-0146-9DFD-1BB994E00051}" name="Net Em Wage">
      <calculatedColumnFormula>E2-(E2*0.22)</calculatedColumnFormula>
    </tableColumn>
    <tableColumn id="8" xr3:uid="{38BFD353-B9FC-6645-B072-10BE528F34D0}" name="Net profit">
      <calculatedColumnFormula>D2-E2</calculatedColumnFormula>
    </tableColumn>
    <tableColumn id="9" xr3:uid="{2B5CB191-0B68-EA4E-B230-595D0AB879DD}" name="JR Commission">
      <calculatedColumnFormula>G2*0.3</calculatedColumnFormula>
    </tableColumn>
    <tableColumn id="10" xr3:uid="{E56E3F77-4401-8E47-A0BA-F06CE5431DBB}" name="SR Commission">
      <calculatedColumnFormula>G2*0.2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DC0C34F-2267-FD45-AE6B-38C5DC22E610}" name="Table681011" displayName="Table681011" ref="A1:J4" totalsRowShown="0" headerRowDxfId="11">
  <autoFilter ref="A1:J4" xr:uid="{2A7D5944-4862-154F-8C00-CD702E5B14B0}"/>
  <tableColumns count="10">
    <tableColumn id="1" xr3:uid="{0DEB3DA9-2925-1040-8C97-7EE3299CB944}" name="Employee"/>
    <tableColumn id="2" xr3:uid="{74D5C4DE-FF65-6246-97C1-102AA9989F67}" name="Date of Service" dataDxfId="10"/>
    <tableColumn id="3" xr3:uid="{114A710B-2DE1-3A47-B8C3-0708D9885E68}" name="Pay Date" dataDxfId="9"/>
    <tableColumn id="4" xr3:uid="{E5026DE4-F250-B048-933C-84A5001FF75F}" name="Gross Revenue"/>
    <tableColumn id="5" xr3:uid="{CA9AE049-F381-6147-B2DB-842CE225DA9E}" name="Employee Wage"/>
    <tableColumn id="6" xr3:uid="{B65DAC5D-F567-1746-B83A-428B05971C1B}" name="AR">
      <calculatedColumnFormula>D2-(D2*0.05)</calculatedColumnFormula>
    </tableColumn>
    <tableColumn id="7" xr3:uid="{B2757EEC-513C-7444-AA66-DE795D2831AB}" name="Net Em Wage">
      <calculatedColumnFormula>E2-(E2*0.22)</calculatedColumnFormula>
    </tableColumn>
    <tableColumn id="8" xr3:uid="{5A8C90CB-BECB-4448-BDFB-9212DA654527}" name="Net profit">
      <calculatedColumnFormula>D2-E2</calculatedColumnFormula>
    </tableColumn>
    <tableColumn id="9" xr3:uid="{B7E79028-5B64-744E-9C5E-7C2F74118D3A}" name="JR Commission">
      <calculatedColumnFormula>G2*0.3</calculatedColumnFormula>
    </tableColumn>
    <tableColumn id="10" xr3:uid="{DDF9E81F-E285-214B-B888-C66E795256B2}" name="SR Commission">
      <calculatedColumnFormula>G2*0.2</calculatedColumn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6925E70-DBDC-1B40-AEA9-D972B81E226B}" name="Table68" displayName="Table68" ref="A1:J4" totalsRowShown="0" headerRowDxfId="20">
  <autoFilter ref="A1:J4" xr:uid="{2A7D5944-4862-154F-8C00-CD702E5B14B0}"/>
  <tableColumns count="10">
    <tableColumn id="1" xr3:uid="{88FA2A1E-ED11-5148-A0B8-D9B784D99704}" name="Employee"/>
    <tableColumn id="2" xr3:uid="{639209A3-DB60-5942-8EDD-1A36B2E0AE0A}" name="Date of Service" dataDxfId="19"/>
    <tableColumn id="3" xr3:uid="{02DBB16F-8AFB-594C-AB0D-E76019DB9346}" name="Pay Date" dataDxfId="18"/>
    <tableColumn id="4" xr3:uid="{8608BFE6-ECCB-744F-816B-8264B4940D24}" name="Gross Revenue"/>
    <tableColumn id="5" xr3:uid="{0AB03651-0091-0E4B-9891-9060A1C1042B}" name="Employee Wage"/>
    <tableColumn id="6" xr3:uid="{6EBD982A-5DAC-CD42-9039-5D93A1426C2E}" name="AR">
      <calculatedColumnFormula>D2-(D2*0.05)</calculatedColumnFormula>
    </tableColumn>
    <tableColumn id="7" xr3:uid="{DB6FCD1F-0F05-B945-ABAF-1D2273A87381}" name="Net Em Wage">
      <calculatedColumnFormula>E2-(E2*0.22)</calculatedColumnFormula>
    </tableColumn>
    <tableColumn id="8" xr3:uid="{C78733D6-15DF-D84D-BBC5-34E72FB929D0}" name="Net profit">
      <calculatedColumnFormula>D2-E2</calculatedColumnFormula>
    </tableColumn>
    <tableColumn id="9" xr3:uid="{A766B600-FDA1-3E48-9F35-0CE0BDFC43DA}" name="JR Commission">
      <calculatedColumnFormula>G2*0.3</calculatedColumnFormula>
    </tableColumn>
    <tableColumn id="10" xr3:uid="{9B9B263A-1EAC-C942-857C-4AB0C96806AF}" name="SR Commission">
      <calculatedColumnFormula>G2*0.2</calculatedColumn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21B7EF7-BC97-D147-98E5-ECD63F3F3722}" name="Table689" displayName="Table689" ref="A1:J4" totalsRowShown="0" headerRowDxfId="17">
  <autoFilter ref="A1:J4" xr:uid="{2A7D5944-4862-154F-8C00-CD702E5B14B0}"/>
  <tableColumns count="10">
    <tableColumn id="1" xr3:uid="{B7CD5F43-A501-BE4E-9791-92CFB0B83AB3}" name="Employee"/>
    <tableColumn id="2" xr3:uid="{15DB5076-1B63-1546-9201-D611A3C84940}" name="Date of Service" dataDxfId="16"/>
    <tableColumn id="3" xr3:uid="{2B3063F4-1C89-1E45-89D4-D76E586E205E}" name="Pay Date" dataDxfId="15"/>
    <tableColumn id="4" xr3:uid="{CC0DB9CE-CF19-064B-8FA7-199290B51C50}" name="Gross Revenue"/>
    <tableColumn id="5" xr3:uid="{8273D779-C638-D342-ACB0-84C66C98C480}" name="Employee Wage"/>
    <tableColumn id="6" xr3:uid="{5E651B26-18EF-E24A-876A-6E74DC69A66C}" name="AR">
      <calculatedColumnFormula>D2-(D2*0.05)</calculatedColumnFormula>
    </tableColumn>
    <tableColumn id="7" xr3:uid="{F5435543-4369-7040-83BE-991D90288164}" name="Net Em Wage">
      <calculatedColumnFormula>E2-(E2*0.22)</calculatedColumnFormula>
    </tableColumn>
    <tableColumn id="8" xr3:uid="{77739554-0C6E-414D-B7B5-F081B97D889B}" name="Net profit">
      <calculatedColumnFormula>D2-E2</calculatedColumnFormula>
    </tableColumn>
    <tableColumn id="9" xr3:uid="{5739859C-D00E-D744-97A1-BC6D8E00D06A}" name="JR Commission">
      <calculatedColumnFormula>G2*0.3</calculatedColumnFormula>
    </tableColumn>
    <tableColumn id="10" xr3:uid="{29C63579-09A7-0741-B089-5773267BB998}" name="SR Commission">
      <calculatedColumnFormula>G2*0.2</calculatedColumnFormula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E14FC82-0EEE-A14C-A157-50785BEE336A}" name="Table14" displayName="Table14" ref="A1:I2" totalsRowShown="0">
  <autoFilter ref="A1:I2" xr:uid="{BE14FC82-0EEE-A14C-A157-50785BEE336A}"/>
  <tableColumns count="9">
    <tableColumn id="1" xr3:uid="{D96B935E-E04D-3C43-9960-A602BEB53071}" name="Total Revenue">
      <calculatedColumnFormula>SUM('Recruiter 1'!F:F)+SUM('Recruiter 2'!F:F)+SUM('Recruiter 3'!F:F)+SUM('Recruiter 4'!F:F)+SUM('Recruiter 5'!F:F)+SUM('Recruiter 6'!F:F)+SUM('Recruiter 7'!F:F)+SUM('Recruiter 8'!F:F)</calculatedColumnFormula>
    </tableColumn>
    <tableColumn id="2" xr3:uid="{C7A202D2-AB8C-DE41-B983-19B274D48DD3}" name="Total Commission paid">
      <calculatedColumnFormula>'Recruiter 1'!L2+'Recruiter 2'!L2+'Recruiter 3'!L2+'Recruiter 4'!L2+'Recruiter 5'!L2+'Recruiter 6'!L2+'Recruiter 7'!L2+'Recruiter 8'!L2</calculatedColumnFormula>
    </tableColumn>
    <tableColumn id="3" xr3:uid="{96A5E92E-8A55-7A41-B214-5BC86C9E9781}" name="Total Fees Charged">
      <calculatedColumnFormula>(A2*0.05)</calculatedColumnFormula>
    </tableColumn>
    <tableColumn id="4" xr3:uid="{60253526-DBCC-514C-AEC4-45602FCE4788}" name="Total Wages Paid">
      <calculatedColumnFormula>'Recruiter 1'!N2+'Recruiter 2'!N2+'Recruiter 3'!N2+'Recruiter 4'!N2+'Recruiter 5'!N2+'Recruiter 6'!N2+'Recruiter 7'!N2+'Recruiter 8'!N2</calculatedColumnFormula>
    </tableColumn>
    <tableColumn id="5" xr3:uid="{A529642D-39D7-4147-AB15-1C0C940A66CF}" name="Net Profit">
      <calculatedColumnFormula>'Recruiter 1'!M2+'Recruiter 2'!M2+'Recruiter 3'!M2+'Recruiter 4'!M2+'Recruiter 5'!M2+'Recruiter 6'!M2+'Recruiter 7'!M2+'Recruiter 8'!M2</calculatedColumnFormula>
    </tableColumn>
    <tableColumn id="6" xr3:uid="{8D805D3A-04F5-5B40-8B97-498163E9B3AF}" name="Commision/Revenue Ratio" dataCellStyle="Percent">
      <calculatedColumnFormula>Table14[[#This Row],[Total Commission paid]]/Table14[[#This Row],[Total Revenue]]</calculatedColumnFormula>
    </tableColumn>
    <tableColumn id="7" xr3:uid="{148B46FA-9E91-7347-9D9D-9CC3557FD2A1}" name="Fees/Revenue Ratio" dataCellStyle="Percent">
      <calculatedColumnFormula>Table14[[#This Row],[Total Fees Charged]]/Table14[[#This Row],[Total Revenue]]</calculatedColumnFormula>
    </tableColumn>
    <tableColumn id="8" xr3:uid="{B660D732-8451-B047-98F9-D053439C7316}" name="Wages/Revenue Ratio" dataCellStyle="Percent">
      <calculatedColumnFormula>Table14[[#This Row],[Total Wages Paid]]/Table14[[#This Row],[Total Revenue]]</calculatedColumnFormula>
    </tableColumn>
    <tableColumn id="9" xr3:uid="{DFB5D74A-2A34-7548-95D0-6F32289046FB}" name="Profit/Revenue Ratio" dataCellStyle="Percent">
      <calculatedColumnFormula>Table14[[#This Row],[Net Profit]]/Table14[[#This Row],[Total Revenue]]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97148-E8E3-9C47-823E-955B98F25C4A}">
  <dimension ref="A1:M30"/>
  <sheetViews>
    <sheetView tabSelected="1" workbookViewId="0">
      <selection activeCell="B18" sqref="B18:C23"/>
    </sheetView>
  </sheetViews>
  <sheetFormatPr baseColWidth="10" defaultRowHeight="16" x14ac:dyDescent="0.2"/>
  <cols>
    <col min="1" max="1" width="3" style="9" customWidth="1"/>
    <col min="2" max="2" width="13" bestFit="1" customWidth="1"/>
    <col min="3" max="3" width="26.6640625" bestFit="1" customWidth="1"/>
    <col min="4" max="4" width="42.1640625" bestFit="1" customWidth="1"/>
    <col min="9" max="9" width="11.5" bestFit="1" customWidth="1"/>
    <col min="13" max="13" width="3.5" customWidth="1"/>
  </cols>
  <sheetData>
    <row r="1" spans="2:13" ht="16" customHeight="1" x14ac:dyDescent="0.2">
      <c r="B1" s="10"/>
      <c r="C1" s="10"/>
      <c r="D1" s="24" t="s">
        <v>16</v>
      </c>
      <c r="E1" s="11" t="s">
        <v>22</v>
      </c>
      <c r="F1" s="11"/>
      <c r="G1" s="11"/>
      <c r="H1" s="11"/>
      <c r="I1" s="12" cm="1">
        <f t="array" ref="I1">Table14[Total Revenue]</f>
        <v>62008.400000000009</v>
      </c>
      <c r="J1" s="12"/>
      <c r="K1" s="12"/>
      <c r="L1" s="12"/>
      <c r="M1" s="9"/>
    </row>
    <row r="2" spans="2:13" ht="16" customHeight="1" x14ac:dyDescent="0.2">
      <c r="B2" s="10"/>
      <c r="C2" s="10"/>
      <c r="D2" s="24"/>
      <c r="E2" s="11"/>
      <c r="F2" s="11"/>
      <c r="G2" s="11"/>
      <c r="H2" s="11"/>
      <c r="I2" s="12"/>
      <c r="J2" s="12"/>
      <c r="K2" s="12"/>
      <c r="L2" s="12"/>
      <c r="M2" s="9"/>
    </row>
    <row r="3" spans="2:13" ht="16" customHeight="1" x14ac:dyDescent="0.2">
      <c r="B3" s="10"/>
      <c r="C3" s="10"/>
      <c r="D3" s="24"/>
      <c r="E3" s="11"/>
      <c r="F3" s="11"/>
      <c r="G3" s="11"/>
      <c r="H3" s="11"/>
      <c r="I3" s="12"/>
      <c r="J3" s="12"/>
      <c r="K3" s="12"/>
      <c r="L3" s="12"/>
      <c r="M3" s="9"/>
    </row>
    <row r="4" spans="2:13" ht="16" customHeight="1" x14ac:dyDescent="0.2">
      <c r="B4" s="10"/>
      <c r="C4" s="10"/>
      <c r="D4" s="24"/>
      <c r="E4" s="15" t="s">
        <v>23</v>
      </c>
      <c r="F4" s="15"/>
      <c r="G4" s="15"/>
      <c r="H4" s="15"/>
      <c r="I4" s="16" cm="1">
        <f t="array" ref="I4">Table14[Total Commission paid]</f>
        <v>12241.859999999999</v>
      </c>
      <c r="J4" s="16"/>
      <c r="K4" s="16"/>
      <c r="L4" s="16"/>
      <c r="M4" s="9"/>
    </row>
    <row r="5" spans="2:13" ht="16" customHeight="1" x14ac:dyDescent="0.2">
      <c r="B5" s="10"/>
      <c r="C5" s="10"/>
      <c r="D5" s="22"/>
      <c r="E5" s="15"/>
      <c r="F5" s="15"/>
      <c r="G5" s="15"/>
      <c r="H5" s="15"/>
      <c r="I5" s="16"/>
      <c r="J5" s="16"/>
      <c r="K5" s="16"/>
      <c r="L5" s="16"/>
      <c r="M5" s="9"/>
    </row>
    <row r="6" spans="2:13" ht="16" customHeight="1" x14ac:dyDescent="0.2">
      <c r="B6" s="10"/>
      <c r="C6" s="10"/>
      <c r="D6" s="22"/>
      <c r="E6" s="15"/>
      <c r="F6" s="15"/>
      <c r="G6" s="15"/>
      <c r="H6" s="15"/>
      <c r="I6" s="16"/>
      <c r="J6" s="16"/>
      <c r="K6" s="16"/>
      <c r="L6" s="16"/>
      <c r="M6" s="9"/>
    </row>
    <row r="7" spans="2:13" ht="16" customHeight="1" x14ac:dyDescent="0.2">
      <c r="B7" s="10"/>
      <c r="C7" s="10"/>
      <c r="D7" s="22"/>
      <c r="E7" s="15"/>
      <c r="F7" s="15"/>
      <c r="G7" s="15"/>
      <c r="H7" s="15"/>
      <c r="I7" s="16"/>
      <c r="J7" s="16"/>
      <c r="K7" s="16"/>
      <c r="L7" s="16"/>
      <c r="M7" s="9"/>
    </row>
    <row r="8" spans="2:13" ht="26" customHeight="1" x14ac:dyDescent="0.2">
      <c r="B8" s="14"/>
      <c r="C8" s="14"/>
      <c r="D8" s="23"/>
      <c r="E8" s="18" t="s">
        <v>21</v>
      </c>
      <c r="F8" s="18"/>
      <c r="G8" s="18"/>
      <c r="H8" s="18"/>
      <c r="I8" s="21" cm="1">
        <f t="array" ref="I8">Table14[Net Profit]</f>
        <v>32930.189999999995</v>
      </c>
      <c r="J8" s="21"/>
      <c r="K8" s="21"/>
      <c r="L8" s="21"/>
      <c r="M8" s="17"/>
    </row>
    <row r="9" spans="2:13" ht="16" customHeight="1" x14ac:dyDescent="0.2">
      <c r="B9" s="14"/>
      <c r="C9" s="14"/>
      <c r="D9" s="23"/>
      <c r="E9" s="18"/>
      <c r="F9" s="18"/>
      <c r="G9" s="18"/>
      <c r="H9" s="18"/>
      <c r="I9" s="21"/>
      <c r="J9" s="21"/>
      <c r="K9" s="21"/>
      <c r="L9" s="21"/>
      <c r="M9" s="17"/>
    </row>
    <row r="10" spans="2:13" ht="16" customHeight="1" x14ac:dyDescent="0.2">
      <c r="B10" s="26" t="s">
        <v>28</v>
      </c>
      <c r="C10" s="26"/>
      <c r="D10" s="19" t="s">
        <v>29</v>
      </c>
      <c r="E10" s="18"/>
      <c r="F10" s="18"/>
      <c r="G10" s="18"/>
      <c r="H10" s="18"/>
      <c r="I10" s="21"/>
      <c r="J10" s="21"/>
      <c r="K10" s="21"/>
      <c r="L10" s="21"/>
      <c r="M10" s="17"/>
    </row>
    <row r="11" spans="2:13" ht="16" customHeight="1" x14ac:dyDescent="0.2">
      <c r="B11" s="26"/>
      <c r="C11" s="26"/>
      <c r="D11" s="20">
        <f ca="1">TODAY()</f>
        <v>44868</v>
      </c>
      <c r="E11" s="18"/>
      <c r="F11" s="18"/>
      <c r="G11" s="18"/>
      <c r="H11" s="18"/>
      <c r="I11" s="21"/>
      <c r="J11" s="21"/>
      <c r="K11" s="21"/>
      <c r="L11" s="21"/>
      <c r="M11" s="17"/>
    </row>
    <row r="12" spans="2:13" ht="16" customHeight="1" x14ac:dyDescent="0.2">
      <c r="B12" s="26"/>
      <c r="C12" s="26"/>
      <c r="D12" s="20"/>
      <c r="E12" s="18"/>
      <c r="F12" s="18"/>
      <c r="G12" s="18"/>
      <c r="H12" s="18"/>
      <c r="I12" s="21"/>
      <c r="J12" s="21"/>
      <c r="K12" s="21"/>
      <c r="L12" s="21"/>
      <c r="M12" s="17"/>
    </row>
    <row r="13" spans="2:13" ht="23" customHeight="1" x14ac:dyDescent="0.25">
      <c r="B13" s="26"/>
      <c r="C13" s="26"/>
      <c r="D13" s="20"/>
      <c r="E13" s="41" t="s">
        <v>40</v>
      </c>
      <c r="F13" s="41"/>
      <c r="G13" s="41"/>
      <c r="H13" s="41"/>
      <c r="I13" s="41"/>
      <c r="J13" s="41"/>
      <c r="K13" s="41"/>
      <c r="L13" s="41"/>
      <c r="M13" s="17"/>
    </row>
    <row r="14" spans="2:13" ht="16" customHeight="1" x14ac:dyDescent="0.2">
      <c r="B14" s="26"/>
      <c r="C14" s="26"/>
      <c r="D14" s="20"/>
      <c r="E14" s="27" t="s">
        <v>42</v>
      </c>
      <c r="F14" s="27"/>
      <c r="G14" s="27" t="s">
        <v>43</v>
      </c>
      <c r="H14" s="27"/>
      <c r="I14" s="27" t="s">
        <v>41</v>
      </c>
      <c r="J14" s="27"/>
      <c r="K14" s="27" t="s">
        <v>44</v>
      </c>
      <c r="L14" s="27"/>
      <c r="M14" s="17"/>
    </row>
    <row r="15" spans="2:13" ht="16" customHeight="1" x14ac:dyDescent="0.2">
      <c r="B15" s="26"/>
      <c r="C15" s="26"/>
      <c r="D15" s="17"/>
      <c r="E15" s="43" cm="1">
        <f t="array" ref="E15">Table14[Fees/Revenue Ratio]</f>
        <v>0.05</v>
      </c>
      <c r="F15" s="43"/>
      <c r="G15" s="43" cm="1">
        <f t="array" ref="G15">Table14[Commision/Revenue Ratio]</f>
        <v>0.19742260725966154</v>
      </c>
      <c r="H15" s="43"/>
      <c r="I15" s="43" cm="1">
        <f t="array" ref="I15">Table14[Wages/Revenue Ratio]</f>
        <v>0.33027267273466165</v>
      </c>
      <c r="J15" s="43"/>
      <c r="K15" s="42" cm="1">
        <f t="array" ref="K15">Table14[Profit/Revenue Ratio]</f>
        <v>0.53106014668980317</v>
      </c>
      <c r="L15" s="42"/>
      <c r="M15" s="17"/>
    </row>
    <row r="16" spans="2:13" ht="16" customHeight="1" x14ac:dyDescent="0.2">
      <c r="B16" s="17"/>
      <c r="C16" s="17"/>
      <c r="D16" s="17"/>
      <c r="E16" s="43"/>
      <c r="F16" s="43"/>
      <c r="G16" s="43"/>
      <c r="H16" s="43"/>
      <c r="I16" s="43"/>
      <c r="J16" s="43"/>
      <c r="K16" s="42"/>
      <c r="L16" s="42"/>
      <c r="M16" s="17"/>
    </row>
    <row r="17" spans="2:13" x14ac:dyDescent="0.2">
      <c r="B17" s="17" t="s">
        <v>31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2:13" x14ac:dyDescent="0.2">
      <c r="B18" s="28" t="s">
        <v>30</v>
      </c>
      <c r="C18" s="29"/>
      <c r="D18" s="30" t="s">
        <v>33</v>
      </c>
      <c r="E18" s="28" t="s">
        <v>35</v>
      </c>
      <c r="F18" s="31"/>
      <c r="G18" s="31"/>
      <c r="H18" s="29"/>
      <c r="I18" s="28" t="s">
        <v>37</v>
      </c>
      <c r="J18" s="31"/>
      <c r="K18" s="31"/>
      <c r="L18" s="29"/>
      <c r="M18" s="9"/>
    </row>
    <row r="19" spans="2:13" x14ac:dyDescent="0.2">
      <c r="B19" s="32"/>
      <c r="C19" s="33"/>
      <c r="D19" s="34"/>
      <c r="E19" s="32"/>
      <c r="F19" s="35"/>
      <c r="G19" s="35"/>
      <c r="H19" s="33"/>
      <c r="I19" s="32"/>
      <c r="J19" s="35"/>
      <c r="K19" s="35"/>
      <c r="L19" s="33"/>
      <c r="M19" s="9"/>
    </row>
    <row r="20" spans="2:13" x14ac:dyDescent="0.2">
      <c r="B20" s="32"/>
      <c r="C20" s="33"/>
      <c r="D20" s="34"/>
      <c r="E20" s="32"/>
      <c r="F20" s="35"/>
      <c r="G20" s="35"/>
      <c r="H20" s="33"/>
      <c r="I20" s="32"/>
      <c r="J20" s="35"/>
      <c r="K20" s="35"/>
      <c r="L20" s="33"/>
      <c r="M20" s="9"/>
    </row>
    <row r="21" spans="2:13" x14ac:dyDescent="0.2">
      <c r="B21" s="32"/>
      <c r="C21" s="33"/>
      <c r="D21" s="34"/>
      <c r="E21" s="32"/>
      <c r="F21" s="35"/>
      <c r="G21" s="35"/>
      <c r="H21" s="33"/>
      <c r="I21" s="32"/>
      <c r="J21" s="35"/>
      <c r="K21" s="35"/>
      <c r="L21" s="33"/>
      <c r="M21" s="9"/>
    </row>
    <row r="22" spans="2:13" x14ac:dyDescent="0.2">
      <c r="B22" s="32"/>
      <c r="C22" s="33"/>
      <c r="D22" s="34"/>
      <c r="E22" s="32"/>
      <c r="F22" s="35"/>
      <c r="G22" s="35"/>
      <c r="H22" s="33"/>
      <c r="I22" s="32"/>
      <c r="J22" s="35"/>
      <c r="K22" s="35"/>
      <c r="L22" s="33"/>
      <c r="M22" s="9"/>
    </row>
    <row r="23" spans="2:13" x14ac:dyDescent="0.2">
      <c r="B23" s="36"/>
      <c r="C23" s="37"/>
      <c r="D23" s="38"/>
      <c r="E23" s="36"/>
      <c r="F23" s="39"/>
      <c r="G23" s="39"/>
      <c r="H23" s="37"/>
      <c r="I23" s="36"/>
      <c r="J23" s="39"/>
      <c r="K23" s="39"/>
      <c r="L23" s="37"/>
      <c r="M23" s="9"/>
    </row>
    <row r="24" spans="2:13" x14ac:dyDescent="0.2">
      <c r="B24" s="28" t="s">
        <v>32</v>
      </c>
      <c r="C24" s="29"/>
      <c r="D24" s="30" t="s">
        <v>34</v>
      </c>
      <c r="E24" s="28" t="s">
        <v>36</v>
      </c>
      <c r="F24" s="31"/>
      <c r="G24" s="31"/>
      <c r="H24" s="29"/>
      <c r="I24" s="28" t="s">
        <v>38</v>
      </c>
      <c r="J24" s="31"/>
      <c r="K24" s="31"/>
      <c r="L24" s="29"/>
      <c r="M24" s="9"/>
    </row>
    <row r="25" spans="2:13" x14ac:dyDescent="0.2">
      <c r="B25" s="32"/>
      <c r="C25" s="33"/>
      <c r="D25" s="34"/>
      <c r="E25" s="32"/>
      <c r="F25" s="35"/>
      <c r="G25" s="35"/>
      <c r="H25" s="33"/>
      <c r="I25" s="32"/>
      <c r="J25" s="35"/>
      <c r="K25" s="35"/>
      <c r="L25" s="33"/>
      <c r="M25" s="9"/>
    </row>
    <row r="26" spans="2:13" x14ac:dyDescent="0.2">
      <c r="B26" s="32"/>
      <c r="C26" s="33"/>
      <c r="D26" s="34"/>
      <c r="E26" s="32"/>
      <c r="F26" s="35"/>
      <c r="G26" s="35"/>
      <c r="H26" s="33"/>
      <c r="I26" s="32"/>
      <c r="J26" s="35"/>
      <c r="K26" s="35"/>
      <c r="L26" s="33"/>
      <c r="M26" s="9"/>
    </row>
    <row r="27" spans="2:13" x14ac:dyDescent="0.2">
      <c r="B27" s="32"/>
      <c r="C27" s="33"/>
      <c r="D27" s="34"/>
      <c r="E27" s="32"/>
      <c r="F27" s="35"/>
      <c r="G27" s="35"/>
      <c r="H27" s="33"/>
      <c r="I27" s="32"/>
      <c r="J27" s="35"/>
      <c r="K27" s="35"/>
      <c r="L27" s="33"/>
      <c r="M27" s="9"/>
    </row>
    <row r="28" spans="2:13" x14ac:dyDescent="0.2">
      <c r="B28" s="32"/>
      <c r="C28" s="33"/>
      <c r="D28" s="34"/>
      <c r="E28" s="32"/>
      <c r="F28" s="35"/>
      <c r="G28" s="35"/>
      <c r="H28" s="33"/>
      <c r="I28" s="32"/>
      <c r="J28" s="35"/>
      <c r="K28" s="35"/>
      <c r="L28" s="33"/>
      <c r="M28" s="9"/>
    </row>
    <row r="29" spans="2:13" x14ac:dyDescent="0.2">
      <c r="B29" s="36"/>
      <c r="C29" s="37"/>
      <c r="D29" s="38"/>
      <c r="E29" s="36"/>
      <c r="F29" s="39"/>
      <c r="G29" s="39"/>
      <c r="H29" s="37"/>
      <c r="I29" s="36"/>
      <c r="J29" s="39"/>
      <c r="K29" s="39"/>
      <c r="L29" s="37"/>
      <c r="M29" s="9"/>
    </row>
    <row r="30" spans="2:13" x14ac:dyDescent="0.2">
      <c r="B30" s="9"/>
      <c r="C30" s="9"/>
      <c r="D30" s="25"/>
      <c r="E30" s="25"/>
      <c r="F30" s="25"/>
      <c r="G30" s="25"/>
      <c r="H30" s="25"/>
      <c r="I30" s="25"/>
      <c r="J30" s="25"/>
      <c r="K30" s="25"/>
      <c r="L30" s="25"/>
      <c r="M30" s="9"/>
    </row>
  </sheetData>
  <mergeCells count="26">
    <mergeCell ref="E18:H23"/>
    <mergeCell ref="E24:H29"/>
    <mergeCell ref="I18:L23"/>
    <mergeCell ref="I24:L29"/>
    <mergeCell ref="E13:L13"/>
    <mergeCell ref="E14:F14"/>
    <mergeCell ref="G14:H14"/>
    <mergeCell ref="I14:J14"/>
    <mergeCell ref="K14:L14"/>
    <mergeCell ref="E15:F16"/>
    <mergeCell ref="B18:C23"/>
    <mergeCell ref="B24:C29"/>
    <mergeCell ref="D18:D23"/>
    <mergeCell ref="D24:D29"/>
    <mergeCell ref="E8:H12"/>
    <mergeCell ref="I8:L12"/>
    <mergeCell ref="I4:L7"/>
    <mergeCell ref="E4:H7"/>
    <mergeCell ref="B10:C15"/>
    <mergeCell ref="D11:D14"/>
    <mergeCell ref="G15:H16"/>
    <mergeCell ref="I15:J16"/>
    <mergeCell ref="K15:L16"/>
    <mergeCell ref="I1:L3"/>
    <mergeCell ref="E1:H3"/>
    <mergeCell ref="D1:D4"/>
  </mergeCells>
  <hyperlinks>
    <hyperlink ref="B18:C23" location="'Recruiter 1'!A1" display="Recruiter 1" xr:uid="{1F616E3D-528A-E340-8BA2-FD1C0ED3BF7C}"/>
    <hyperlink ref="B24:C29" location="'Recruiter 2'!A1" display="Recruiter 2" xr:uid="{2DBC93EF-98C6-A341-93C2-70E71438D86D}"/>
    <hyperlink ref="D18:D23" location="'Recruiter 3'!A1" display="Recruiter 3" xr:uid="{08B39EC0-3937-6B44-BE59-EA167ACE5BF7}"/>
    <hyperlink ref="D24:D29" location="'Recruiter 4'!A1" display="Recruiter 4" xr:uid="{8A16D9D7-C257-2F4C-9A46-C119D0E8AF6F}"/>
    <hyperlink ref="E18:H23" location="'Recruiter 5'!A1" display="Recruiter 5" xr:uid="{847314AC-2486-5340-A483-8BC2806460E2}"/>
    <hyperlink ref="E24:H29" location="'Recruiter 6'!A1" display="Recruiter 6" xr:uid="{EFCF27DD-7C1E-5C4C-BB63-9135D4E8FF53}"/>
    <hyperlink ref="I18:L23" location="'Recruiter 7'!A1" display="Recruiter 7" xr:uid="{37274F57-83EE-4E40-959B-B6CB14E89E52}"/>
    <hyperlink ref="I24:L29" location="'Recruiter 8'!A1" display="Recruiter 8" xr:uid="{BC023130-B2CC-FE49-8F1A-D393F381D6A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50DEF-CE42-F94E-B51E-6D2B2AE1942F}">
  <sheetPr codeName="Sheet3"/>
  <dimension ref="A1:N4"/>
  <sheetViews>
    <sheetView zoomScale="110" zoomScaleNormal="110" workbookViewId="0"/>
  </sheetViews>
  <sheetFormatPr baseColWidth="10" defaultRowHeight="16" x14ac:dyDescent="0.2"/>
  <cols>
    <col min="1" max="1" width="11.33203125" customWidth="1"/>
    <col min="2" max="2" width="15.6640625" customWidth="1"/>
    <col min="3" max="3" width="10.83203125" customWidth="1"/>
    <col min="4" max="4" width="16" customWidth="1"/>
    <col min="5" max="5" width="16.5" customWidth="1"/>
    <col min="6" max="6" width="10.83203125" customWidth="1"/>
    <col min="7" max="7" width="16" customWidth="1"/>
    <col min="8" max="8" width="11.5" customWidth="1"/>
    <col min="9" max="9" width="15.33203125" customWidth="1"/>
    <col min="10" max="10" width="15.6640625" customWidth="1"/>
    <col min="16" max="16" width="14.83203125" customWidth="1"/>
    <col min="17" max="17" width="12.6640625" customWidth="1"/>
  </cols>
  <sheetData>
    <row r="1" spans="1:14" x14ac:dyDescent="0.2">
      <c r="A1" s="6" t="s">
        <v>4</v>
      </c>
      <c r="B1" s="1" t="s">
        <v>10</v>
      </c>
      <c r="C1" s="3" t="s">
        <v>8</v>
      </c>
      <c r="D1" s="8" t="s">
        <v>13</v>
      </c>
      <c r="E1" s="8" t="s">
        <v>0</v>
      </c>
      <c r="F1" s="3" t="s">
        <v>1</v>
      </c>
      <c r="G1" s="1" t="s">
        <v>14</v>
      </c>
      <c r="H1" s="3" t="s">
        <v>2</v>
      </c>
      <c r="I1" s="3" t="s">
        <v>12</v>
      </c>
      <c r="J1" s="2" t="s">
        <v>3</v>
      </c>
      <c r="L1" s="5" t="s">
        <v>9</v>
      </c>
      <c r="M1" s="7" t="s">
        <v>11</v>
      </c>
      <c r="N1" s="7" t="s">
        <v>20</v>
      </c>
    </row>
    <row r="2" spans="1:14" x14ac:dyDescent="0.2">
      <c r="A2" t="s">
        <v>5</v>
      </c>
      <c r="B2" s="4">
        <v>44869</v>
      </c>
      <c r="C2" s="4">
        <v>44869</v>
      </c>
      <c r="D2">
        <v>3036</v>
      </c>
      <c r="E2">
        <v>1582</v>
      </c>
      <c r="F2">
        <f>D2-(D2*0.05)</f>
        <v>2884.2</v>
      </c>
      <c r="G2">
        <f>E2-(E2*0.22)</f>
        <v>1233.96</v>
      </c>
      <c r="H2">
        <f>D2-E2</f>
        <v>1454</v>
      </c>
      <c r="I2">
        <f>G2*0.3</f>
        <v>370.18799999999999</v>
      </c>
      <c r="J2">
        <f>G2*0.2</f>
        <v>246.79200000000003</v>
      </c>
      <c r="L2">
        <f>SUM(I:I)+SUM(J:J)</f>
        <v>1279.98</v>
      </c>
      <c r="M2">
        <f>SUM(H:H)-L2</f>
        <v>3597.02</v>
      </c>
      <c r="N2">
        <f>SUM(G:G)</f>
        <v>2559.96</v>
      </c>
    </row>
    <row r="3" spans="1:14" x14ac:dyDescent="0.2">
      <c r="A3" t="s">
        <v>6</v>
      </c>
      <c r="B3" s="4">
        <v>44869</v>
      </c>
      <c r="C3" s="4">
        <v>44869</v>
      </c>
      <c r="D3">
        <v>3000</v>
      </c>
      <c r="E3">
        <v>1500</v>
      </c>
      <c r="F3">
        <f>D3-(D3*0.05)</f>
        <v>2850</v>
      </c>
      <c r="G3">
        <f>E3-(E3*0.22)</f>
        <v>1170</v>
      </c>
      <c r="H3">
        <f>D3-E3</f>
        <v>1500</v>
      </c>
      <c r="I3">
        <f>G3*0.3</f>
        <v>351</v>
      </c>
      <c r="J3">
        <f>G3*0.2</f>
        <v>234</v>
      </c>
      <c r="L3" s="40" t="s">
        <v>39</v>
      </c>
      <c r="M3" s="40"/>
      <c r="N3" s="40"/>
    </row>
    <row r="4" spans="1:14" x14ac:dyDescent="0.2">
      <c r="A4" t="s">
        <v>7</v>
      </c>
      <c r="B4" s="4">
        <v>44869</v>
      </c>
      <c r="C4" s="4">
        <v>44869</v>
      </c>
      <c r="D4">
        <v>2123</v>
      </c>
      <c r="E4">
        <v>200</v>
      </c>
      <c r="F4">
        <f>D4-(D4*0.05)</f>
        <v>2016.85</v>
      </c>
      <c r="G4">
        <f>E4-(E4*0.22)</f>
        <v>156</v>
      </c>
      <c r="H4">
        <f>D4-E4</f>
        <v>1923</v>
      </c>
      <c r="I4">
        <f>G4*0.3</f>
        <v>46.8</v>
      </c>
      <c r="J4">
        <f>G4*0.2</f>
        <v>31.200000000000003</v>
      </c>
      <c r="L4" s="40"/>
      <c r="M4" s="40"/>
      <c r="N4" s="40"/>
    </row>
  </sheetData>
  <mergeCells count="1">
    <mergeCell ref="L3:N4"/>
  </mergeCells>
  <hyperlinks>
    <hyperlink ref="L3:N4" location="Dash!A1" display="Back to Dashboard" xr:uid="{753F10B1-C0D3-8440-B412-7A69A247CEA9}"/>
  </hyperlink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C7881-298F-7049-AA05-D91AB3296ABF}">
  <sheetPr codeName="Sheet10"/>
  <dimension ref="A1:N4"/>
  <sheetViews>
    <sheetView topLeftCell="B1" zoomScale="110" zoomScaleNormal="110" workbookViewId="0">
      <selection activeCell="L3" sqref="L3:N4"/>
    </sheetView>
  </sheetViews>
  <sheetFormatPr baseColWidth="10" defaultRowHeight="16" x14ac:dyDescent="0.2"/>
  <cols>
    <col min="1" max="1" width="11.33203125" customWidth="1"/>
    <col min="2" max="2" width="15.6640625" customWidth="1"/>
    <col min="3" max="3" width="10.83203125" customWidth="1"/>
    <col min="4" max="4" width="16" customWidth="1"/>
    <col min="5" max="5" width="16.5" customWidth="1"/>
    <col min="6" max="6" width="10.83203125" customWidth="1"/>
    <col min="7" max="7" width="16" customWidth="1"/>
    <col min="8" max="8" width="11.5" customWidth="1"/>
    <col min="9" max="9" width="15.33203125" customWidth="1"/>
    <col min="10" max="10" width="15.6640625" customWidth="1"/>
    <col min="16" max="16" width="14.83203125" customWidth="1"/>
    <col min="17" max="17" width="12.6640625" customWidth="1"/>
  </cols>
  <sheetData>
    <row r="1" spans="1:14" x14ac:dyDescent="0.2">
      <c r="A1" s="6" t="s">
        <v>4</v>
      </c>
      <c r="B1" s="1" t="s">
        <v>10</v>
      </c>
      <c r="C1" s="3" t="s">
        <v>8</v>
      </c>
      <c r="D1" s="8" t="s">
        <v>13</v>
      </c>
      <c r="E1" s="8" t="s">
        <v>0</v>
      </c>
      <c r="F1" s="3" t="s">
        <v>1</v>
      </c>
      <c r="G1" s="1" t="s">
        <v>14</v>
      </c>
      <c r="H1" s="3" t="s">
        <v>2</v>
      </c>
      <c r="I1" s="3" t="s">
        <v>12</v>
      </c>
      <c r="J1" s="2" t="s">
        <v>3</v>
      </c>
      <c r="L1" s="5" t="s">
        <v>9</v>
      </c>
      <c r="M1" s="7" t="s">
        <v>11</v>
      </c>
      <c r="N1" s="7" t="s">
        <v>20</v>
      </c>
    </row>
    <row r="2" spans="1:14" x14ac:dyDescent="0.2">
      <c r="A2" t="s">
        <v>5</v>
      </c>
      <c r="B2" s="4">
        <v>44869</v>
      </c>
      <c r="C2" s="4">
        <v>44869</v>
      </c>
      <c r="D2">
        <v>3036</v>
      </c>
      <c r="E2">
        <v>1582</v>
      </c>
      <c r="F2">
        <f>D2-(D2*0.05)</f>
        <v>2884.2</v>
      </c>
      <c r="G2">
        <f>E2-(E2*0.22)</f>
        <v>1233.96</v>
      </c>
      <c r="H2">
        <f>D2-E2</f>
        <v>1454</v>
      </c>
      <c r="I2">
        <f>G2*0.3</f>
        <v>370.18799999999999</v>
      </c>
      <c r="J2">
        <f>G2*0.2</f>
        <v>246.79200000000003</v>
      </c>
      <c r="L2">
        <f>SUM(I:I)+SUM(J:J)</f>
        <v>1279.98</v>
      </c>
      <c r="M2">
        <f>SUM(H:H)-L2</f>
        <v>3597.02</v>
      </c>
      <c r="N2">
        <f>SUM(G:G)</f>
        <v>2559.96</v>
      </c>
    </row>
    <row r="3" spans="1:14" x14ac:dyDescent="0.2">
      <c r="A3" t="s">
        <v>6</v>
      </c>
      <c r="B3" s="4">
        <v>44869</v>
      </c>
      <c r="C3" s="4">
        <v>44869</v>
      </c>
      <c r="D3">
        <v>3000</v>
      </c>
      <c r="E3">
        <v>1500</v>
      </c>
      <c r="F3">
        <f>D3-(D3*0.05)</f>
        <v>2850</v>
      </c>
      <c r="G3">
        <f>E3-(E3*0.22)</f>
        <v>1170</v>
      </c>
      <c r="H3">
        <f>D3-E3</f>
        <v>1500</v>
      </c>
      <c r="I3">
        <f>G3*0.3</f>
        <v>351</v>
      </c>
      <c r="J3">
        <f>G3*0.2</f>
        <v>234</v>
      </c>
      <c r="L3" s="40" t="s">
        <v>39</v>
      </c>
      <c r="M3" s="40"/>
      <c r="N3" s="40"/>
    </row>
    <row r="4" spans="1:14" x14ac:dyDescent="0.2">
      <c r="A4" t="s">
        <v>7</v>
      </c>
      <c r="B4" s="4">
        <v>44869</v>
      </c>
      <c r="C4" s="4">
        <v>44869</v>
      </c>
      <c r="D4">
        <v>2123</v>
      </c>
      <c r="E4">
        <v>200</v>
      </c>
      <c r="F4">
        <f>D4-(D4*0.05)</f>
        <v>2016.85</v>
      </c>
      <c r="G4">
        <f>E4-(E4*0.22)</f>
        <v>156</v>
      </c>
      <c r="H4">
        <f>D4-E4</f>
        <v>1923</v>
      </c>
      <c r="I4">
        <f>G4*0.3</f>
        <v>46.8</v>
      </c>
      <c r="J4">
        <f>G4*0.2</f>
        <v>31.200000000000003</v>
      </c>
      <c r="L4" s="40"/>
      <c r="M4" s="40"/>
      <c r="N4" s="40"/>
    </row>
  </sheetData>
  <mergeCells count="1">
    <mergeCell ref="L3:N4"/>
  </mergeCells>
  <hyperlinks>
    <hyperlink ref="L3:N4" location="Dash!A1" display="Back to Dashboard" xr:uid="{D17523BD-639F-4E4B-A34C-4839AE39AF59}"/>
  </hyperlink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4771-A6EB-194F-B903-79075EA6C913}">
  <sheetPr codeName="Sheet9"/>
  <dimension ref="A1:N4"/>
  <sheetViews>
    <sheetView topLeftCell="B1" zoomScale="110" zoomScaleNormal="110" workbookViewId="0">
      <selection activeCell="L3" sqref="L3:N4"/>
    </sheetView>
  </sheetViews>
  <sheetFormatPr baseColWidth="10" defaultRowHeight="16" x14ac:dyDescent="0.2"/>
  <cols>
    <col min="1" max="1" width="11.33203125" customWidth="1"/>
    <col min="2" max="2" width="15.6640625" customWidth="1"/>
    <col min="3" max="3" width="10.83203125" customWidth="1"/>
    <col min="4" max="4" width="16" customWidth="1"/>
    <col min="5" max="5" width="16.5" customWidth="1"/>
    <col min="6" max="6" width="10.83203125" customWidth="1"/>
    <col min="7" max="7" width="16" customWidth="1"/>
    <col min="8" max="8" width="11.5" customWidth="1"/>
    <col min="9" max="9" width="15.33203125" customWidth="1"/>
    <col min="10" max="10" width="15.6640625" customWidth="1"/>
    <col min="16" max="16" width="14.83203125" customWidth="1"/>
    <col min="17" max="17" width="12.6640625" customWidth="1"/>
  </cols>
  <sheetData>
    <row r="1" spans="1:14" x14ac:dyDescent="0.2">
      <c r="A1" s="6" t="s">
        <v>4</v>
      </c>
      <c r="B1" s="1" t="s">
        <v>10</v>
      </c>
      <c r="C1" s="3" t="s">
        <v>8</v>
      </c>
      <c r="D1" s="8" t="s">
        <v>13</v>
      </c>
      <c r="E1" s="8" t="s">
        <v>0</v>
      </c>
      <c r="F1" s="3" t="s">
        <v>1</v>
      </c>
      <c r="G1" s="1" t="s">
        <v>14</v>
      </c>
      <c r="H1" s="3" t="s">
        <v>2</v>
      </c>
      <c r="I1" s="3" t="s">
        <v>12</v>
      </c>
      <c r="J1" s="2" t="s">
        <v>3</v>
      </c>
      <c r="L1" s="5" t="s">
        <v>9</v>
      </c>
      <c r="M1" s="7" t="s">
        <v>11</v>
      </c>
      <c r="N1" s="7" t="s">
        <v>20</v>
      </c>
    </row>
    <row r="2" spans="1:14" x14ac:dyDescent="0.2">
      <c r="A2" t="s">
        <v>5</v>
      </c>
      <c r="B2" s="4">
        <v>44869</v>
      </c>
      <c r="C2" s="4">
        <v>44869</v>
      </c>
      <c r="D2">
        <v>3036</v>
      </c>
      <c r="E2">
        <v>1582</v>
      </c>
      <c r="F2">
        <f>D2-(D2*0.05)</f>
        <v>2884.2</v>
      </c>
      <c r="G2">
        <f>E2-(E2*0.22)</f>
        <v>1233.96</v>
      </c>
      <c r="H2">
        <f>D2-E2</f>
        <v>1454</v>
      </c>
      <c r="I2">
        <f>G2*0.3</f>
        <v>370.18799999999999</v>
      </c>
      <c r="J2">
        <f>G2*0.2</f>
        <v>246.79200000000003</v>
      </c>
      <c r="L2">
        <f>SUM(I:I)+SUM(J:J)</f>
        <v>1279.98</v>
      </c>
      <c r="M2">
        <f>SUM(H:H)-L2</f>
        <v>3597.02</v>
      </c>
      <c r="N2">
        <f>SUM(G:G)</f>
        <v>2559.96</v>
      </c>
    </row>
    <row r="3" spans="1:14" x14ac:dyDescent="0.2">
      <c r="A3" t="s">
        <v>6</v>
      </c>
      <c r="B3" s="4">
        <v>44869</v>
      </c>
      <c r="C3" s="4">
        <v>44869</v>
      </c>
      <c r="D3">
        <v>3000</v>
      </c>
      <c r="E3">
        <v>1500</v>
      </c>
      <c r="F3">
        <f>D3-(D3*0.05)</f>
        <v>2850</v>
      </c>
      <c r="G3">
        <f>E3-(E3*0.22)</f>
        <v>1170</v>
      </c>
      <c r="H3">
        <f>D3-E3</f>
        <v>1500</v>
      </c>
      <c r="I3">
        <f>G3*0.3</f>
        <v>351</v>
      </c>
      <c r="J3">
        <f>G3*0.2</f>
        <v>234</v>
      </c>
      <c r="L3" s="40" t="s">
        <v>39</v>
      </c>
      <c r="M3" s="40"/>
      <c r="N3" s="40"/>
    </row>
    <row r="4" spans="1:14" x14ac:dyDescent="0.2">
      <c r="A4" t="s">
        <v>7</v>
      </c>
      <c r="B4" s="4">
        <v>44869</v>
      </c>
      <c r="C4" s="4">
        <v>44869</v>
      </c>
      <c r="D4">
        <v>2123</v>
      </c>
      <c r="E4">
        <v>200</v>
      </c>
      <c r="F4">
        <f>D4-(D4*0.05)</f>
        <v>2016.85</v>
      </c>
      <c r="G4">
        <f>E4-(E4*0.22)</f>
        <v>156</v>
      </c>
      <c r="H4">
        <f>D4-E4</f>
        <v>1923</v>
      </c>
      <c r="I4">
        <f>G4*0.3</f>
        <v>46.8</v>
      </c>
      <c r="J4">
        <f>G4*0.2</f>
        <v>31.200000000000003</v>
      </c>
      <c r="L4" s="40"/>
      <c r="M4" s="40"/>
      <c r="N4" s="40"/>
    </row>
  </sheetData>
  <mergeCells count="1">
    <mergeCell ref="L3:N4"/>
  </mergeCells>
  <hyperlinks>
    <hyperlink ref="L3:N4" location="Dash!A1" display="Back to Dashboard" xr:uid="{6ADD3993-CA63-E54E-A99D-E2E31C47833F}"/>
  </hyperlink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BF3D9-64CD-7C41-969E-2C0406237C01}">
  <sheetPr codeName="Sheet8"/>
  <dimension ref="A1:N4"/>
  <sheetViews>
    <sheetView topLeftCell="B1" zoomScale="110" zoomScaleNormal="110" workbookViewId="0">
      <selection activeCell="L3" sqref="L3:N4"/>
    </sheetView>
  </sheetViews>
  <sheetFormatPr baseColWidth="10" defaultRowHeight="16" x14ac:dyDescent="0.2"/>
  <cols>
    <col min="1" max="1" width="11.33203125" customWidth="1"/>
    <col min="2" max="2" width="15.6640625" customWidth="1"/>
    <col min="3" max="3" width="10.83203125" customWidth="1"/>
    <col min="4" max="4" width="16" customWidth="1"/>
    <col min="5" max="5" width="16.5" customWidth="1"/>
    <col min="6" max="6" width="10.83203125" customWidth="1"/>
    <col min="7" max="7" width="16" customWidth="1"/>
    <col min="8" max="8" width="11.5" customWidth="1"/>
    <col min="9" max="9" width="15.33203125" customWidth="1"/>
    <col min="10" max="10" width="15.6640625" customWidth="1"/>
    <col min="16" max="16" width="14.83203125" customWidth="1"/>
    <col min="17" max="17" width="12.6640625" customWidth="1"/>
  </cols>
  <sheetData>
    <row r="1" spans="1:14" x14ac:dyDescent="0.2">
      <c r="A1" s="6" t="s">
        <v>4</v>
      </c>
      <c r="B1" s="1" t="s">
        <v>10</v>
      </c>
      <c r="C1" s="3" t="s">
        <v>8</v>
      </c>
      <c r="D1" s="8" t="s">
        <v>13</v>
      </c>
      <c r="E1" s="8" t="s">
        <v>0</v>
      </c>
      <c r="F1" s="3" t="s">
        <v>1</v>
      </c>
      <c r="G1" s="1" t="s">
        <v>14</v>
      </c>
      <c r="H1" s="3" t="s">
        <v>2</v>
      </c>
      <c r="I1" s="3" t="s">
        <v>12</v>
      </c>
      <c r="J1" s="2" t="s">
        <v>3</v>
      </c>
      <c r="L1" s="5" t="s">
        <v>9</v>
      </c>
      <c r="M1" s="7" t="s">
        <v>11</v>
      </c>
      <c r="N1" s="7" t="s">
        <v>20</v>
      </c>
    </row>
    <row r="2" spans="1:14" x14ac:dyDescent="0.2">
      <c r="A2" t="s">
        <v>5</v>
      </c>
      <c r="B2" s="4">
        <v>44869</v>
      </c>
      <c r="C2" s="4">
        <v>44869</v>
      </c>
      <c r="D2">
        <v>3036</v>
      </c>
      <c r="E2">
        <v>1582</v>
      </c>
      <c r="F2">
        <f>D2-(D2*0.05)</f>
        <v>2884.2</v>
      </c>
      <c r="G2">
        <f>E2-(E2*0.22)</f>
        <v>1233.96</v>
      </c>
      <c r="H2">
        <f>D2-E2</f>
        <v>1454</v>
      </c>
      <c r="I2">
        <f>G2*0.3</f>
        <v>370.18799999999999</v>
      </c>
      <c r="J2">
        <f>G2*0.2</f>
        <v>246.79200000000003</v>
      </c>
      <c r="L2">
        <f>SUM(I:I)+SUM(J:J)</f>
        <v>1279.98</v>
      </c>
      <c r="M2">
        <f>SUM(H:H)-L2</f>
        <v>3597.02</v>
      </c>
      <c r="N2">
        <f>SUM(G:G)</f>
        <v>2559.96</v>
      </c>
    </row>
    <row r="3" spans="1:14" x14ac:dyDescent="0.2">
      <c r="A3" t="s">
        <v>6</v>
      </c>
      <c r="B3" s="4">
        <v>44869</v>
      </c>
      <c r="C3" s="4">
        <v>44869</v>
      </c>
      <c r="D3">
        <v>3000</v>
      </c>
      <c r="E3">
        <v>1500</v>
      </c>
      <c r="F3">
        <f>D3-(D3*0.05)</f>
        <v>2850</v>
      </c>
      <c r="G3">
        <f>E3-(E3*0.22)</f>
        <v>1170</v>
      </c>
      <c r="H3">
        <f>D3-E3</f>
        <v>1500</v>
      </c>
      <c r="I3">
        <f>G3*0.3</f>
        <v>351</v>
      </c>
      <c r="J3">
        <f>G3*0.2</f>
        <v>234</v>
      </c>
      <c r="L3" s="40" t="s">
        <v>39</v>
      </c>
      <c r="M3" s="40"/>
      <c r="N3" s="40"/>
    </row>
    <row r="4" spans="1:14" x14ac:dyDescent="0.2">
      <c r="A4" t="s">
        <v>7</v>
      </c>
      <c r="B4" s="4">
        <v>44869</v>
      </c>
      <c r="C4" s="4">
        <v>44869</v>
      </c>
      <c r="D4">
        <v>2123</v>
      </c>
      <c r="E4">
        <v>200</v>
      </c>
      <c r="F4">
        <f>D4-(D4*0.05)</f>
        <v>2016.85</v>
      </c>
      <c r="G4">
        <f>E4-(E4*0.22)</f>
        <v>156</v>
      </c>
      <c r="H4">
        <f>D4-E4</f>
        <v>1923</v>
      </c>
      <c r="I4">
        <f>G4*0.3</f>
        <v>46.8</v>
      </c>
      <c r="J4">
        <f>G4*0.2</f>
        <v>31.200000000000003</v>
      </c>
      <c r="L4" s="40"/>
      <c r="M4" s="40"/>
      <c r="N4" s="40"/>
    </row>
  </sheetData>
  <mergeCells count="1">
    <mergeCell ref="L3:N4"/>
  </mergeCells>
  <hyperlinks>
    <hyperlink ref="L3:N4" location="Dash!A1" display="Back to Dashboard" xr:uid="{0AE2BD4B-DAC9-3648-8703-85B05E1C24E1}"/>
  </hyperlinks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AB2CA-3C61-EE49-BC61-3E213EBD74F3}">
  <sheetPr codeName="Sheet6"/>
  <dimension ref="A1:N4"/>
  <sheetViews>
    <sheetView topLeftCell="C1" zoomScale="110" zoomScaleNormal="110" workbookViewId="0">
      <selection activeCell="L3" sqref="L3:N4"/>
    </sheetView>
  </sheetViews>
  <sheetFormatPr baseColWidth="10" defaultRowHeight="16" x14ac:dyDescent="0.2"/>
  <cols>
    <col min="1" max="1" width="11.33203125" customWidth="1"/>
    <col min="2" max="2" width="15.6640625" customWidth="1"/>
    <col min="3" max="3" width="10.83203125" customWidth="1"/>
    <col min="4" max="4" width="16" customWidth="1"/>
    <col min="5" max="5" width="16.5" customWidth="1"/>
    <col min="6" max="6" width="10.83203125" customWidth="1"/>
    <col min="7" max="7" width="16" customWidth="1"/>
    <col min="8" max="8" width="11.5" customWidth="1"/>
    <col min="9" max="9" width="15.33203125" customWidth="1"/>
    <col min="10" max="10" width="15.6640625" customWidth="1"/>
    <col min="16" max="16" width="14.83203125" customWidth="1"/>
    <col min="17" max="17" width="12.6640625" customWidth="1"/>
  </cols>
  <sheetData>
    <row r="1" spans="1:14" x14ac:dyDescent="0.2">
      <c r="A1" s="6" t="s">
        <v>4</v>
      </c>
      <c r="B1" s="1" t="s">
        <v>10</v>
      </c>
      <c r="C1" s="3" t="s">
        <v>8</v>
      </c>
      <c r="D1" s="8" t="s">
        <v>13</v>
      </c>
      <c r="E1" s="8" t="s">
        <v>0</v>
      </c>
      <c r="F1" s="3" t="s">
        <v>1</v>
      </c>
      <c r="G1" s="1" t="s">
        <v>14</v>
      </c>
      <c r="H1" s="3" t="s">
        <v>2</v>
      </c>
      <c r="I1" s="3" t="s">
        <v>12</v>
      </c>
      <c r="J1" s="2" t="s">
        <v>3</v>
      </c>
      <c r="L1" s="5" t="s">
        <v>9</v>
      </c>
      <c r="M1" s="7" t="s">
        <v>11</v>
      </c>
      <c r="N1" s="7" t="s">
        <v>20</v>
      </c>
    </row>
    <row r="2" spans="1:14" x14ac:dyDescent="0.2">
      <c r="A2" t="s">
        <v>5</v>
      </c>
      <c r="B2" s="4">
        <v>44869</v>
      </c>
      <c r="C2" s="4">
        <v>44869</v>
      </c>
      <c r="D2">
        <v>3036</v>
      </c>
      <c r="E2">
        <v>1582</v>
      </c>
      <c r="F2">
        <f>D2-(D2*0.05)</f>
        <v>2884.2</v>
      </c>
      <c r="G2">
        <f>E2-(E2*0.22)</f>
        <v>1233.96</v>
      </c>
      <c r="H2">
        <f>D2-E2</f>
        <v>1454</v>
      </c>
      <c r="I2">
        <f>G2*0.3</f>
        <v>370.18799999999999</v>
      </c>
      <c r="J2">
        <f>G2*0.2</f>
        <v>246.79200000000003</v>
      </c>
      <c r="L2">
        <f>SUM(I:I)+SUM(J:J)</f>
        <v>1279.98</v>
      </c>
      <c r="M2">
        <f>SUM(H:H)-L2</f>
        <v>3597.02</v>
      </c>
      <c r="N2">
        <f>SUM(G:G)</f>
        <v>2559.96</v>
      </c>
    </row>
    <row r="3" spans="1:14" x14ac:dyDescent="0.2">
      <c r="A3" t="s">
        <v>6</v>
      </c>
      <c r="B3" s="4">
        <v>44869</v>
      </c>
      <c r="C3" s="4">
        <v>44869</v>
      </c>
      <c r="D3">
        <v>3000</v>
      </c>
      <c r="E3">
        <v>1500</v>
      </c>
      <c r="F3">
        <f>D3-(D3*0.05)</f>
        <v>2850</v>
      </c>
      <c r="G3">
        <f>E3-(E3*0.22)</f>
        <v>1170</v>
      </c>
      <c r="H3">
        <f>D3-E3</f>
        <v>1500</v>
      </c>
      <c r="I3">
        <f>G3*0.3</f>
        <v>351</v>
      </c>
      <c r="J3">
        <f>G3*0.2</f>
        <v>234</v>
      </c>
      <c r="L3" s="40" t="s">
        <v>39</v>
      </c>
      <c r="M3" s="40"/>
      <c r="N3" s="40"/>
    </row>
    <row r="4" spans="1:14" x14ac:dyDescent="0.2">
      <c r="A4" t="s">
        <v>7</v>
      </c>
      <c r="B4" s="4">
        <v>44869</v>
      </c>
      <c r="C4" s="4">
        <v>44869</v>
      </c>
      <c r="D4">
        <v>2123</v>
      </c>
      <c r="E4">
        <v>200</v>
      </c>
      <c r="F4">
        <f>D4-(D4*0.05)</f>
        <v>2016.85</v>
      </c>
      <c r="G4">
        <f>E4-(E4*0.22)</f>
        <v>156</v>
      </c>
      <c r="H4">
        <f>D4-E4</f>
        <v>1923</v>
      </c>
      <c r="I4">
        <f>G4*0.3</f>
        <v>46.8</v>
      </c>
      <c r="J4">
        <f>G4*0.2</f>
        <v>31.200000000000003</v>
      </c>
      <c r="L4" s="40"/>
      <c r="M4" s="40"/>
      <c r="N4" s="40"/>
    </row>
  </sheetData>
  <mergeCells count="1">
    <mergeCell ref="L3:N4"/>
  </mergeCells>
  <hyperlinks>
    <hyperlink ref="L3:N4" location="Dash!A1" display="Back to Dashboard" xr:uid="{E1A7D09F-966D-F740-81C8-F4C752AC5FCC}"/>
  </hyperlink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B3EC9-3C0B-CC47-BE72-7683FA15977C}">
  <sheetPr codeName="Sheet7"/>
  <dimension ref="A1:N4"/>
  <sheetViews>
    <sheetView topLeftCell="C1" zoomScale="110" zoomScaleNormal="110" workbookViewId="0">
      <selection activeCell="L3" sqref="L3:N4"/>
    </sheetView>
  </sheetViews>
  <sheetFormatPr baseColWidth="10" defaultRowHeight="16" x14ac:dyDescent="0.2"/>
  <cols>
    <col min="1" max="1" width="11.33203125" customWidth="1"/>
    <col min="2" max="2" width="15.6640625" customWidth="1"/>
    <col min="3" max="3" width="10.83203125" customWidth="1"/>
    <col min="4" max="4" width="16" customWidth="1"/>
    <col min="5" max="5" width="16.5" customWidth="1"/>
    <col min="6" max="6" width="10.83203125" customWidth="1"/>
    <col min="7" max="7" width="16" customWidth="1"/>
    <col min="8" max="8" width="11.5" customWidth="1"/>
    <col min="9" max="9" width="15.33203125" customWidth="1"/>
    <col min="10" max="10" width="15.6640625" customWidth="1"/>
    <col min="16" max="16" width="14.83203125" customWidth="1"/>
    <col min="17" max="17" width="12.6640625" customWidth="1"/>
  </cols>
  <sheetData>
    <row r="1" spans="1:14" x14ac:dyDescent="0.2">
      <c r="A1" s="6" t="s">
        <v>4</v>
      </c>
      <c r="B1" s="1" t="s">
        <v>10</v>
      </c>
      <c r="C1" s="3" t="s">
        <v>8</v>
      </c>
      <c r="D1" s="8" t="s">
        <v>13</v>
      </c>
      <c r="E1" s="8" t="s">
        <v>0</v>
      </c>
      <c r="F1" s="3" t="s">
        <v>1</v>
      </c>
      <c r="G1" s="1" t="s">
        <v>14</v>
      </c>
      <c r="H1" s="3" t="s">
        <v>2</v>
      </c>
      <c r="I1" s="3" t="s">
        <v>12</v>
      </c>
      <c r="J1" s="2" t="s">
        <v>3</v>
      </c>
      <c r="L1" s="7" t="s">
        <v>20</v>
      </c>
      <c r="M1" s="7" t="s">
        <v>20</v>
      </c>
      <c r="N1" s="7" t="s">
        <v>20</v>
      </c>
    </row>
    <row r="2" spans="1:14" x14ac:dyDescent="0.2">
      <c r="A2" t="s">
        <v>5</v>
      </c>
      <c r="B2" s="4">
        <v>44869</v>
      </c>
      <c r="C2" s="4">
        <v>44869</v>
      </c>
      <c r="D2">
        <v>3036</v>
      </c>
      <c r="E2">
        <v>1582</v>
      </c>
      <c r="F2">
        <f>D2-(D2*0.05)</f>
        <v>2884.2</v>
      </c>
      <c r="G2">
        <f>E2-(E2*0.22)</f>
        <v>1233.96</v>
      </c>
      <c r="H2">
        <f>D2-E2</f>
        <v>1454</v>
      </c>
      <c r="I2">
        <f>G2*0.3</f>
        <v>370.18799999999999</v>
      </c>
      <c r="J2">
        <f>G2*0.2</f>
        <v>246.79200000000003</v>
      </c>
      <c r="L2">
        <f>SUM(E:E)</f>
        <v>3282</v>
      </c>
      <c r="M2">
        <f>SUM(F:F)</f>
        <v>7751.0499999999993</v>
      </c>
      <c r="N2">
        <f>SUM(G:G)</f>
        <v>2559.96</v>
      </c>
    </row>
    <row r="3" spans="1:14" x14ac:dyDescent="0.2">
      <c r="A3" t="s">
        <v>6</v>
      </c>
      <c r="B3" s="4">
        <v>44869</v>
      </c>
      <c r="C3" s="4">
        <v>44869</v>
      </c>
      <c r="D3">
        <v>3000</v>
      </c>
      <c r="E3">
        <v>1500</v>
      </c>
      <c r="F3">
        <f>D3-(D3*0.05)</f>
        <v>2850</v>
      </c>
      <c r="G3">
        <f>E3-(E3*0.22)</f>
        <v>1170</v>
      </c>
      <c r="H3">
        <f>D3-E3</f>
        <v>1500</v>
      </c>
      <c r="I3">
        <f>G3*0.3</f>
        <v>351</v>
      </c>
      <c r="J3">
        <f>G3*0.2</f>
        <v>234</v>
      </c>
      <c r="L3" s="40" t="s">
        <v>39</v>
      </c>
      <c r="M3" s="40"/>
      <c r="N3" s="40"/>
    </row>
    <row r="4" spans="1:14" x14ac:dyDescent="0.2">
      <c r="A4" t="s">
        <v>7</v>
      </c>
      <c r="B4" s="4">
        <v>44869</v>
      </c>
      <c r="C4" s="4">
        <v>44869</v>
      </c>
      <c r="D4">
        <v>2123</v>
      </c>
      <c r="E4">
        <v>200</v>
      </c>
      <c r="F4">
        <f>D4-(D4*0.05)</f>
        <v>2016.85</v>
      </c>
      <c r="G4">
        <f>E4-(E4*0.22)</f>
        <v>156</v>
      </c>
      <c r="H4">
        <f>D4-E4</f>
        <v>1923</v>
      </c>
      <c r="I4">
        <f>G4*0.3</f>
        <v>46.8</v>
      </c>
      <c r="J4">
        <f>G4*0.2</f>
        <v>31.200000000000003</v>
      </c>
      <c r="L4" s="40"/>
      <c r="M4" s="40"/>
      <c r="N4" s="40"/>
    </row>
  </sheetData>
  <mergeCells count="1">
    <mergeCell ref="L3:N4"/>
  </mergeCells>
  <hyperlinks>
    <hyperlink ref="L3:N4" location="Dash!A1" display="Back to Dashboard" xr:uid="{80C7755F-569E-8146-BE2A-F14CD7B7C475}"/>
  </hyperlinks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88B76-4B1A-C140-9C81-240107ABC96F}">
  <sheetPr codeName="Sheet4"/>
  <dimension ref="A1:N4"/>
  <sheetViews>
    <sheetView topLeftCell="C1" zoomScale="110" zoomScaleNormal="110" workbookViewId="0">
      <selection activeCell="L3" sqref="L3:N4"/>
    </sheetView>
  </sheetViews>
  <sheetFormatPr baseColWidth="10" defaultRowHeight="16" x14ac:dyDescent="0.2"/>
  <cols>
    <col min="1" max="1" width="11.33203125" customWidth="1"/>
    <col min="2" max="2" width="15.6640625" customWidth="1"/>
    <col min="3" max="3" width="10.83203125" customWidth="1"/>
    <col min="4" max="4" width="16" customWidth="1"/>
    <col min="5" max="5" width="16.5" customWidth="1"/>
    <col min="6" max="6" width="10.83203125" customWidth="1"/>
    <col min="7" max="7" width="16" customWidth="1"/>
    <col min="8" max="8" width="11.5" customWidth="1"/>
    <col min="9" max="9" width="15.33203125" customWidth="1"/>
    <col min="10" max="10" width="15.6640625" customWidth="1"/>
    <col min="16" max="16" width="14.83203125" customWidth="1"/>
    <col min="17" max="17" width="12.6640625" customWidth="1"/>
  </cols>
  <sheetData>
    <row r="1" spans="1:14" x14ac:dyDescent="0.2">
      <c r="A1" s="6" t="s">
        <v>4</v>
      </c>
      <c r="B1" s="1" t="s">
        <v>10</v>
      </c>
      <c r="C1" s="3" t="s">
        <v>8</v>
      </c>
      <c r="D1" s="8" t="s">
        <v>13</v>
      </c>
      <c r="E1" s="8" t="s">
        <v>0</v>
      </c>
      <c r="F1" s="3" t="s">
        <v>1</v>
      </c>
      <c r="G1" s="1" t="s">
        <v>14</v>
      </c>
      <c r="H1" s="3" t="s">
        <v>2</v>
      </c>
      <c r="I1" s="3" t="s">
        <v>12</v>
      </c>
      <c r="J1" s="2" t="s">
        <v>3</v>
      </c>
      <c r="L1" s="5" t="s">
        <v>9</v>
      </c>
      <c r="M1" s="7" t="s">
        <v>11</v>
      </c>
      <c r="N1" s="7" t="s">
        <v>20</v>
      </c>
    </row>
    <row r="2" spans="1:14" x14ac:dyDescent="0.2">
      <c r="A2" t="s">
        <v>5</v>
      </c>
      <c r="B2" s="4">
        <v>44869</v>
      </c>
      <c r="C2" s="4">
        <v>44869</v>
      </c>
      <c r="D2">
        <v>3036</v>
      </c>
      <c r="E2">
        <v>1582</v>
      </c>
      <c r="F2">
        <f>D2-(D2*0.05)</f>
        <v>2884.2</v>
      </c>
      <c r="G2">
        <f>E2-(E2*0.22)</f>
        <v>1233.96</v>
      </c>
      <c r="H2">
        <f>D2-E2</f>
        <v>1454</v>
      </c>
      <c r="I2">
        <f>G2*0.3</f>
        <v>370.18799999999999</v>
      </c>
      <c r="J2">
        <f>G2*0.2</f>
        <v>246.79200000000003</v>
      </c>
      <c r="L2">
        <f>SUM(I:I)+SUM(J:J)</f>
        <v>1279.98</v>
      </c>
      <c r="M2">
        <f>SUM(H:H)-L2</f>
        <v>3597.02</v>
      </c>
      <c r="N2">
        <f>SUM(G:G)</f>
        <v>2559.96</v>
      </c>
    </row>
    <row r="3" spans="1:14" x14ac:dyDescent="0.2">
      <c r="A3" t="s">
        <v>6</v>
      </c>
      <c r="B3" s="4">
        <v>44869</v>
      </c>
      <c r="C3" s="4">
        <v>44869</v>
      </c>
      <c r="D3">
        <v>3000</v>
      </c>
      <c r="E3">
        <v>1500</v>
      </c>
      <c r="F3">
        <f>D3-(D3*0.05)</f>
        <v>2850</v>
      </c>
      <c r="G3">
        <f>E3-(E3*0.22)</f>
        <v>1170</v>
      </c>
      <c r="H3">
        <f>D3-E3</f>
        <v>1500</v>
      </c>
      <c r="I3">
        <f>G3*0.3</f>
        <v>351</v>
      </c>
      <c r="J3">
        <f>G3*0.2</f>
        <v>234</v>
      </c>
      <c r="L3" s="40" t="s">
        <v>39</v>
      </c>
      <c r="M3" s="40"/>
      <c r="N3" s="40"/>
    </row>
    <row r="4" spans="1:14" x14ac:dyDescent="0.2">
      <c r="A4" t="s">
        <v>7</v>
      </c>
      <c r="B4" s="4">
        <v>44869</v>
      </c>
      <c r="C4" s="4">
        <v>44869</v>
      </c>
      <c r="D4">
        <v>2123</v>
      </c>
      <c r="E4">
        <v>200</v>
      </c>
      <c r="F4">
        <f>D4-(D4*0.05)</f>
        <v>2016.85</v>
      </c>
      <c r="G4">
        <f>E4-(E4*0.22)</f>
        <v>156</v>
      </c>
      <c r="H4">
        <f>D4-E4</f>
        <v>1923</v>
      </c>
      <c r="I4">
        <f>G4*0.3</f>
        <v>46.8</v>
      </c>
      <c r="J4">
        <f>G4*0.2</f>
        <v>31.200000000000003</v>
      </c>
      <c r="L4" s="40"/>
      <c r="M4" s="40"/>
      <c r="N4" s="40"/>
    </row>
  </sheetData>
  <mergeCells count="1">
    <mergeCell ref="L3:N4"/>
  </mergeCells>
  <hyperlinks>
    <hyperlink ref="L3:N4" location="Dash!A1" display="Back to Dashboard" xr:uid="{B10F2CCF-DC11-954B-80DA-063120457901}"/>
  </hyperlinks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DF5AC-292A-7E4D-8800-3A2391AD9553}">
  <sheetPr codeName="Sheet5"/>
  <dimension ref="A1:N4"/>
  <sheetViews>
    <sheetView zoomScale="110" zoomScaleNormal="110" workbookViewId="0">
      <selection activeCell="L3" sqref="L3:N4"/>
    </sheetView>
  </sheetViews>
  <sheetFormatPr baseColWidth="10" defaultRowHeight="16" x14ac:dyDescent="0.2"/>
  <cols>
    <col min="1" max="1" width="11.33203125" customWidth="1"/>
    <col min="2" max="2" width="15.6640625" customWidth="1"/>
    <col min="3" max="3" width="10.83203125" customWidth="1"/>
    <col min="4" max="4" width="16" customWidth="1"/>
    <col min="5" max="5" width="16.5" customWidth="1"/>
    <col min="6" max="6" width="10.83203125" customWidth="1"/>
    <col min="7" max="7" width="16" customWidth="1"/>
    <col min="8" max="8" width="11.5" customWidth="1"/>
    <col min="9" max="9" width="15.33203125" customWidth="1"/>
    <col min="10" max="10" width="15.6640625" customWidth="1"/>
    <col min="16" max="16" width="14.83203125" customWidth="1"/>
    <col min="17" max="17" width="12.6640625" customWidth="1"/>
  </cols>
  <sheetData>
    <row r="1" spans="1:14" x14ac:dyDescent="0.2">
      <c r="A1" s="6" t="s">
        <v>4</v>
      </c>
      <c r="B1" s="1" t="s">
        <v>10</v>
      </c>
      <c r="C1" s="3" t="s">
        <v>8</v>
      </c>
      <c r="D1" s="8" t="s">
        <v>13</v>
      </c>
      <c r="E1" s="8" t="s">
        <v>0</v>
      </c>
      <c r="F1" s="3" t="s">
        <v>1</v>
      </c>
      <c r="G1" s="1" t="s">
        <v>14</v>
      </c>
      <c r="H1" s="3" t="s">
        <v>2</v>
      </c>
      <c r="I1" s="3" t="s">
        <v>12</v>
      </c>
      <c r="J1" s="2" t="s">
        <v>3</v>
      </c>
      <c r="L1" s="5" t="s">
        <v>9</v>
      </c>
      <c r="M1" s="7" t="s">
        <v>11</v>
      </c>
      <c r="N1" s="7" t="s">
        <v>20</v>
      </c>
    </row>
    <row r="2" spans="1:14" x14ac:dyDescent="0.2">
      <c r="A2" t="s">
        <v>5</v>
      </c>
      <c r="B2" s="4">
        <v>44869</v>
      </c>
      <c r="C2" s="4">
        <v>44869</v>
      </c>
      <c r="D2">
        <v>3036</v>
      </c>
      <c r="E2">
        <v>1582</v>
      </c>
      <c r="F2">
        <f>D2-(D2*0.05)</f>
        <v>2884.2</v>
      </c>
      <c r="G2">
        <f>E2-(E2*0.22)</f>
        <v>1233.96</v>
      </c>
      <c r="H2">
        <f>D2-E2</f>
        <v>1454</v>
      </c>
      <c r="I2">
        <f>G2*0.3</f>
        <v>370.18799999999999</v>
      </c>
      <c r="J2">
        <f>G2*0.2</f>
        <v>246.79200000000003</v>
      </c>
      <c r="L2">
        <f>SUM(I:I)+SUM(J:J)</f>
        <v>1279.98</v>
      </c>
      <c r="M2">
        <f>SUM(H:H)-L2</f>
        <v>3597.02</v>
      </c>
      <c r="N2">
        <f>SUM(G:G)</f>
        <v>2559.96</v>
      </c>
    </row>
    <row r="3" spans="1:14" x14ac:dyDescent="0.2">
      <c r="A3" t="s">
        <v>6</v>
      </c>
      <c r="B3" s="4">
        <v>44869</v>
      </c>
      <c r="C3" s="4">
        <v>44869</v>
      </c>
      <c r="D3">
        <v>3000</v>
      </c>
      <c r="E3">
        <v>1500</v>
      </c>
      <c r="F3">
        <f>D3-(D3*0.05)</f>
        <v>2850</v>
      </c>
      <c r="G3">
        <f>E3-(E3*0.22)</f>
        <v>1170</v>
      </c>
      <c r="H3">
        <f>D3-E3</f>
        <v>1500</v>
      </c>
      <c r="I3">
        <f>G3*0.3</f>
        <v>351</v>
      </c>
      <c r="J3">
        <f>G3*0.2</f>
        <v>234</v>
      </c>
      <c r="L3" s="40" t="s">
        <v>39</v>
      </c>
      <c r="M3" s="40"/>
      <c r="N3" s="40"/>
    </row>
    <row r="4" spans="1:14" x14ac:dyDescent="0.2">
      <c r="A4" t="s">
        <v>7</v>
      </c>
      <c r="B4" s="4">
        <v>44869</v>
      </c>
      <c r="C4" s="4">
        <v>44869</v>
      </c>
      <c r="D4">
        <v>2123</v>
      </c>
      <c r="E4">
        <v>200</v>
      </c>
      <c r="F4">
        <f>D4-(D4*0.05)</f>
        <v>2016.85</v>
      </c>
      <c r="G4">
        <f>E4-(E4*0.22)</f>
        <v>156</v>
      </c>
      <c r="H4">
        <f>D4-E4</f>
        <v>1923</v>
      </c>
      <c r="I4">
        <f>G4*0.3</f>
        <v>46.8</v>
      </c>
      <c r="J4">
        <f>G4*0.2</f>
        <v>31.200000000000003</v>
      </c>
      <c r="L4" s="40"/>
      <c r="M4" s="40"/>
      <c r="N4" s="40"/>
    </row>
  </sheetData>
  <mergeCells count="1">
    <mergeCell ref="L3:N4"/>
  </mergeCells>
  <hyperlinks>
    <hyperlink ref="L3:N4" location="Dash!A1" display="Back to Dashboard" xr:uid="{13B5CAAD-B9B7-844D-8874-262BB6255499}"/>
  </hyperlinks>
  <pageMargins left="0.7" right="0.7" top="0.75" bottom="0.75" header="0.3" footer="0.3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3A6C8-816D-CA42-90C7-B685C8F989CC}">
  <dimension ref="A1:I2"/>
  <sheetViews>
    <sheetView workbookViewId="0">
      <selection activeCell="A2" sqref="A2"/>
    </sheetView>
  </sheetViews>
  <sheetFormatPr baseColWidth="10" defaultRowHeight="16" x14ac:dyDescent="0.2"/>
  <cols>
    <col min="1" max="1" width="15.33203125" customWidth="1"/>
    <col min="2" max="2" width="22.1640625" customWidth="1"/>
    <col min="3" max="3" width="19.1640625" customWidth="1"/>
    <col min="4" max="4" width="17.83203125" customWidth="1"/>
    <col min="5" max="5" width="11.5" customWidth="1"/>
  </cols>
  <sheetData>
    <row r="1" spans="1:9" x14ac:dyDescent="0.2">
      <c r="A1" t="s">
        <v>15</v>
      </c>
      <c r="B1" t="s">
        <v>17</v>
      </c>
      <c r="C1" t="s">
        <v>18</v>
      </c>
      <c r="D1" t="s">
        <v>20</v>
      </c>
      <c r="E1" t="s">
        <v>19</v>
      </c>
      <c r="F1" t="s">
        <v>24</v>
      </c>
      <c r="G1" t="s">
        <v>25</v>
      </c>
      <c r="H1" t="s">
        <v>26</v>
      </c>
      <c r="I1" t="s">
        <v>27</v>
      </c>
    </row>
    <row r="2" spans="1:9" x14ac:dyDescent="0.2">
      <c r="A2">
        <f>SUM('Recruiter 1'!F:F)+SUM('Recruiter 2'!F:F)+SUM('Recruiter 3'!F:F)+SUM('Recruiter 4'!F:F)+SUM('Recruiter 5'!F:F)+SUM('Recruiter 6'!F:F)+SUM('Recruiter 7'!F:F)+SUM('Recruiter 8'!F:F)</f>
        <v>62008.400000000009</v>
      </c>
      <c r="B2">
        <f>'Recruiter 1'!L2+'Recruiter 2'!L2+'Recruiter 3'!L2+'Recruiter 4'!L2+'Recruiter 5'!L2+'Recruiter 6'!L2+'Recruiter 7'!L2+'Recruiter 8'!L2</f>
        <v>12241.859999999999</v>
      </c>
      <c r="C2">
        <f>(A2*0.05)</f>
        <v>3100.4200000000005</v>
      </c>
      <c r="D2">
        <f>'Recruiter 1'!N2+'Recruiter 2'!N2+'Recruiter 3'!N2+'Recruiter 4'!N2+'Recruiter 5'!N2+'Recruiter 6'!N2+'Recruiter 7'!N2+'Recruiter 8'!N2</f>
        <v>20479.679999999997</v>
      </c>
      <c r="E2">
        <f>'Recruiter 1'!M2+'Recruiter 2'!M2+'Recruiter 3'!M2+'Recruiter 4'!M2+'Recruiter 5'!M2+'Recruiter 6'!M2+'Recruiter 7'!M2+'Recruiter 8'!M2</f>
        <v>32930.189999999995</v>
      </c>
      <c r="F2" s="13">
        <f>Table14[[#This Row],[Total Commission paid]]/Table14[[#This Row],[Total Revenue]]</f>
        <v>0.19742260725966154</v>
      </c>
      <c r="G2" s="13">
        <f>Table14[[#This Row],[Total Fees Charged]]/Table14[[#This Row],[Total Revenue]]</f>
        <v>0.05</v>
      </c>
      <c r="H2" s="13">
        <f>Table14[[#This Row],[Total Wages Paid]]/Table14[[#This Row],[Total Revenue]]</f>
        <v>0.33027267273466165</v>
      </c>
      <c r="I2" s="13">
        <f>Table14[[#This Row],[Net Profit]]/Table14[[#This Row],[Total Revenue]]</f>
        <v>0.53106014668980317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Dash</vt:lpstr>
      <vt:lpstr>Recruiter 1</vt:lpstr>
      <vt:lpstr>Recruiter 2</vt:lpstr>
      <vt:lpstr>Recruiter 3</vt:lpstr>
      <vt:lpstr>Recruiter 4</vt:lpstr>
      <vt:lpstr>Recruiter 5</vt:lpstr>
      <vt:lpstr>Recruiter 6</vt:lpstr>
      <vt:lpstr>Recruiter 7</vt:lpstr>
      <vt:lpstr>Recruiter 8</vt:lpstr>
      <vt:lpstr>Metrics</vt:lpstr>
      <vt:lpstr>metrics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2022-11-03T15:37:41Z</dcterms:created>
  <dcterms:modified xsi:type="dcterms:W3CDTF">2022-11-03T21:10:39Z</dcterms:modified>
</cp:coreProperties>
</file>